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ce List" sheetId="1" r:id="rId4"/>
  </sheets>
  <definedNames>
    <definedName hidden="1" localSheetId="0" name="_xlnm._FilterDatabase">'Price List'!$B$7:$B$277</definedName>
  </definedNames>
  <calcPr/>
</workbook>
</file>

<file path=xl/sharedStrings.xml><?xml version="1.0" encoding="utf-8"?>
<sst xmlns="http://schemas.openxmlformats.org/spreadsheetml/2006/main" count="503" uniqueCount="503">
  <si>
    <t>Fishpond 2020 Dealer Digital Asset List</t>
  </si>
  <si>
    <t>Follows Order of 2020 Catalog</t>
  </si>
  <si>
    <t>Color Codes</t>
  </si>
  <si>
    <t>New Product</t>
  </si>
  <si>
    <t>Redesigned for 2020</t>
  </si>
  <si>
    <t>New Color</t>
  </si>
  <si>
    <t>SKU</t>
  </si>
  <si>
    <t>Description</t>
  </si>
  <si>
    <t>Photo Assets</t>
  </si>
  <si>
    <t>Video Assets</t>
  </si>
  <si>
    <t>Submersible/Waterproof</t>
  </si>
  <si>
    <t>TSB-S</t>
  </si>
  <si>
    <t>Thunderhead Submersible Backpack- Shale</t>
  </si>
  <si>
    <t>TSB-RC</t>
  </si>
  <si>
    <t>Thunderhead Submersible Backpack- Riverbed Camo</t>
  </si>
  <si>
    <t>TSB-CO</t>
  </si>
  <si>
    <t>Thunderhead Submersible Backpack- Cutthroat Orange</t>
  </si>
  <si>
    <t>TSB-Y</t>
  </si>
  <si>
    <t>Thunderhead Submersible Backpack- Yucca</t>
  </si>
  <si>
    <t>THS-RC</t>
  </si>
  <si>
    <t>Thunderhead Submersible Sling- Riverbed Camo</t>
  </si>
  <si>
    <t>THS-Y</t>
  </si>
  <si>
    <t>Thunderhead Sling- Yucca</t>
  </si>
  <si>
    <t>THS-S</t>
  </si>
  <si>
    <t>Thunderhead Sling- Shale</t>
  </si>
  <si>
    <t>TSL-RC</t>
  </si>
  <si>
    <t>Thunderhead Submersible Lumbar- Riverbed Camo</t>
  </si>
  <si>
    <t>TSL-Y</t>
  </si>
  <si>
    <t>Thunderhead Submersible Lumbar- Yucca</t>
  </si>
  <si>
    <t>TSL-S</t>
  </si>
  <si>
    <t>Thunderhead Submersible Lumbar- Shale</t>
  </si>
  <si>
    <t>THCP-S</t>
  </si>
  <si>
    <t>Thunderhead Chest Pack- Shale</t>
  </si>
  <si>
    <t>TSD</t>
  </si>
  <si>
    <t>Thunderhead Submersible Duffel- Cutthroat Orange</t>
  </si>
  <si>
    <t>TSD-S</t>
  </si>
  <si>
    <t>Thunderhead Submersible Duffel-Yucca</t>
  </si>
  <si>
    <t>TLSD</t>
  </si>
  <si>
    <t xml:space="preserve">Thunderhead Large Submersible Duffel </t>
  </si>
  <si>
    <t>TLSD-RC</t>
  </si>
  <si>
    <t>Thunderhead Large Submersible Duffel- Riverbed Camo</t>
  </si>
  <si>
    <t>TRTD-Y</t>
  </si>
  <si>
    <t>Thunderhead Roll-Top Duffel- Yucca</t>
  </si>
  <si>
    <t>WRRTB-S</t>
  </si>
  <si>
    <t>Wind River Roll-Top Backpack- Shale</t>
  </si>
  <si>
    <t>CGB-Y</t>
  </si>
  <si>
    <t>Cutbank Gear Bag- Yucca</t>
  </si>
  <si>
    <t>CRTGB-S</t>
  </si>
  <si>
    <t>Castaway-Top Gear Bag- Shale</t>
  </si>
  <si>
    <t>THP-Y</t>
  </si>
  <si>
    <t>Thunderhead Submersible Pouch- Shale</t>
  </si>
  <si>
    <t>THP-S</t>
  </si>
  <si>
    <t>Thunderhead Submersible Pouch- Yucca</t>
  </si>
  <si>
    <t>TDB-CO</t>
  </si>
  <si>
    <t>Thunderhead Roll-Top Dry Bag- Cutthroat Orange</t>
  </si>
  <si>
    <t>TDB-S</t>
  </si>
  <si>
    <t>Thunderhead Roll-Top Dry Bag- Shale</t>
  </si>
  <si>
    <t>RR2-Y</t>
  </si>
  <si>
    <t>River Rat 2.0- Yucca</t>
  </si>
  <si>
    <t>RR2-CO</t>
  </si>
  <si>
    <t>River Rat 2.0- Cutthroat Orange</t>
  </si>
  <si>
    <t>RR2-S</t>
  </si>
  <si>
    <t>River Rat 2.0- Shale</t>
  </si>
  <si>
    <t>RR2-RC</t>
  </si>
  <si>
    <t>River Rat 2.0- Riverbed Camo</t>
  </si>
  <si>
    <t>Fishing - Packs &amp; Vests</t>
  </si>
  <si>
    <t>UTV-M</t>
  </si>
  <si>
    <t>Upstream Tech Vest- Men's</t>
  </si>
  <si>
    <t>UTV-W</t>
  </si>
  <si>
    <t>Upstream Tech Vest- Women's</t>
  </si>
  <si>
    <t>TFYV</t>
  </si>
  <si>
    <t>Tenderfoot Youth Vest</t>
  </si>
  <si>
    <t>WHTP-D</t>
  </si>
  <si>
    <t>Wildhorse Tech Pack - Driftwood</t>
  </si>
  <si>
    <t>WTP-D</t>
  </si>
  <si>
    <t>Wasatch Tech Pack - Driftwood</t>
  </si>
  <si>
    <t>GRTP-D</t>
  </si>
  <si>
    <t>Gore Range Tech Pack - Driftwood</t>
  </si>
  <si>
    <t>SMV-D</t>
  </si>
  <si>
    <t>Sagebrush Mesh Vest - Driftwood</t>
  </si>
  <si>
    <t>FHV-C</t>
  </si>
  <si>
    <t>Flint Hills Vest - Clay</t>
  </si>
  <si>
    <t>OXCB-CG</t>
  </si>
  <si>
    <t>Oxbow Chest/Backpack - Cutthroat Green</t>
  </si>
  <si>
    <t>BCTP-CG</t>
  </si>
  <si>
    <t>Bitch Creek Tech Pack - Cutthroat Green</t>
  </si>
  <si>
    <t>FHSP-G</t>
  </si>
  <si>
    <t>Flathead Sling Pack- Gravel</t>
  </si>
  <si>
    <t>SS-G</t>
  </si>
  <si>
    <t>Summit Sling - Gravel</t>
  </si>
  <si>
    <t>SS-T</t>
  </si>
  <si>
    <t>Summit Sling - Tortuga</t>
  </si>
  <si>
    <t>SBBS</t>
  </si>
  <si>
    <t>Switchback Wading Belt System</t>
  </si>
  <si>
    <t>GGP-G</t>
  </si>
  <si>
    <t>Gunnison Guide Pack- Gravel</t>
  </si>
  <si>
    <t>WGP-D</t>
  </si>
  <si>
    <t>Waterdance Guide Pack - Driftwood</t>
  </si>
  <si>
    <t>ELP-CG</t>
  </si>
  <si>
    <t>Encampment Lumbar Pack - Cutthroat Green</t>
  </si>
  <si>
    <t>ELP-T</t>
  </si>
  <si>
    <t>Encampment Lumbar Pack - Tortuga</t>
  </si>
  <si>
    <t>BRCP-KS</t>
  </si>
  <si>
    <t>Blue River Chest/Lumbar Pack - Khaki/Sage Green</t>
  </si>
  <si>
    <t>BRCP-PM</t>
  </si>
  <si>
    <t>Blue River Chest/Lumbar Pack - Peat Moss</t>
  </si>
  <si>
    <t>ACP-D</t>
  </si>
  <si>
    <t>Arroyo Chest Pack - Driftwood</t>
  </si>
  <si>
    <t>WBWB</t>
  </si>
  <si>
    <t>West Bank Wading Belt</t>
  </si>
  <si>
    <t>CCCP</t>
  </si>
  <si>
    <t>Cross-Current Chest Pack</t>
  </si>
  <si>
    <t>SJVCP-SA/SAB</t>
  </si>
  <si>
    <t>San Juan Vertical Chest Pack - Sand/Saddle Brown</t>
  </si>
  <si>
    <t>SJVCP-TB</t>
  </si>
  <si>
    <t>San Juan Vertical Chest Pack - Tidal Blue</t>
  </si>
  <si>
    <t xml:space="preserve">FP Field </t>
  </si>
  <si>
    <t>JBD-PM</t>
  </si>
  <si>
    <t>Jagged Basin Duffel- Peat Moss</t>
  </si>
  <si>
    <t>RBBP-PM</t>
  </si>
  <si>
    <t>River Bank Backpack - Peat Moss</t>
  </si>
  <si>
    <t>LPFS-PM</t>
  </si>
  <si>
    <t>Lodgepole Fishing Satchel - Peat Moss</t>
  </si>
  <si>
    <t>HMB-PM</t>
  </si>
  <si>
    <t>Half Moon Weekender- Peat Moss</t>
  </si>
  <si>
    <t>BHKB-PM</t>
  </si>
  <si>
    <t>Bighorn Kit Bag - Peat Moss</t>
  </si>
  <si>
    <t>BB-PM</t>
  </si>
  <si>
    <t>Boulder Briefcase - Peat Moss</t>
  </si>
  <si>
    <t>CCTK-PM</t>
  </si>
  <si>
    <t>Cabin Creek Toiletry Kit - Peat Moss</t>
  </si>
  <si>
    <t>HTT-PM</t>
  </si>
  <si>
    <t>Horse Thief Tote- Peat Moss</t>
  </si>
  <si>
    <t>BC-PM</t>
  </si>
  <si>
    <t>Blizzard Cooler- Peat Moss</t>
  </si>
  <si>
    <t>ISC-PM</t>
  </si>
  <si>
    <t>Ice Storm Soft Cooler-Peat Moss</t>
  </si>
  <si>
    <t>ENTP-PM</t>
  </si>
  <si>
    <t>Eagle's Nest Travel Pouch - Peat Moss</t>
  </si>
  <si>
    <t>FLT-PM</t>
  </si>
  <si>
    <t>FP Field Luggage Tag- Peat Moss</t>
  </si>
  <si>
    <t>Outdoor Luggage</t>
  </si>
  <si>
    <t>TRC-G</t>
  </si>
  <si>
    <t>Teton Rolling Carry-On</t>
  </si>
  <si>
    <t>GTRD-G</t>
  </si>
  <si>
    <t>Grand Teton Rolling Luggage</t>
  </si>
  <si>
    <t>Fishing - Gear &amp; Bags</t>
  </si>
  <si>
    <t>FTWD</t>
  </si>
  <si>
    <t>Flattops Wader Duffel</t>
  </si>
  <si>
    <t>BWB</t>
  </si>
  <si>
    <t>Burrito Wader Bag</t>
  </si>
  <si>
    <t>CWDB-S</t>
  </si>
  <si>
    <t>Cimarron Wader/Duffel Bag - Stone</t>
  </si>
  <si>
    <t>GRGB-G</t>
  </si>
  <si>
    <t>Green River Gear Bag- Granite</t>
  </si>
  <si>
    <t>DCRRC-G</t>
  </si>
  <si>
    <t>Dakota Carry-On Rod &amp; Reel Case - Granite</t>
  </si>
  <si>
    <t>DCRRC-45-G</t>
  </si>
  <si>
    <t>Dakota Rod &amp; Reel Case - 45" - Granite</t>
  </si>
  <si>
    <t>TRRC-4</t>
  </si>
  <si>
    <t>Thunderhead Rod &amp; Reel Case- 4pcs</t>
  </si>
  <si>
    <t>TRRC-2</t>
  </si>
  <si>
    <t>Thunderhead Rod &amp; Reel Case- 2pcs</t>
  </si>
  <si>
    <t>JRTC-G</t>
  </si>
  <si>
    <t>Jackalope Rod Tube Case- Granite</t>
  </si>
  <si>
    <t>SRC-G</t>
  </si>
  <si>
    <t>Stowaway Reel Case- Granite</t>
  </si>
  <si>
    <t>RRC-L-SA/SAB</t>
  </si>
  <si>
    <t>Ripple Reel Case- Large- Sand/Saddle Brown</t>
  </si>
  <si>
    <t>RRC-M-TB</t>
  </si>
  <si>
    <t>Ripple Reel Case- Medium- Tidal Blue</t>
  </si>
  <si>
    <t>TFTK-AG</t>
  </si>
  <si>
    <t>Tomahawk Fly Tying Kit - Aspen Green</t>
  </si>
  <si>
    <t>RTFTK-S</t>
  </si>
  <si>
    <t>Road Trip Fly Tying Kit - Sand</t>
  </si>
  <si>
    <t>Nomad Nets</t>
  </si>
  <si>
    <t>NRRN-12.5</t>
  </si>
  <si>
    <t xml:space="preserve">Nomad Replacement Rubber Net - 12.5" Clear </t>
  </si>
  <si>
    <t>NRRN-SC</t>
  </si>
  <si>
    <t xml:space="preserve">Nomad Replacement Rubber Net - 15" Clear </t>
  </si>
  <si>
    <t>NRRN-SBK</t>
  </si>
  <si>
    <t>Nomad Replacement Rubber Net - 15" Black</t>
  </si>
  <si>
    <t>NRRN-LC</t>
  </si>
  <si>
    <t xml:space="preserve">Nomad Replacement Rubber Net - 19" Clear </t>
  </si>
  <si>
    <t>NRRN-LBK</t>
  </si>
  <si>
    <t xml:space="preserve">Nomad Replacement Rubber Net - 19" Black </t>
  </si>
  <si>
    <t>NRRN-DB</t>
  </si>
  <si>
    <t>Nomad Replacement Rubber Net - 19" Extra Deep Black</t>
  </si>
  <si>
    <t>EJ-RA</t>
  </si>
  <si>
    <t>Nomad El Jefe Net- River Armor</t>
  </si>
  <si>
    <t>NMLN-RA</t>
  </si>
  <si>
    <t>Nomad Mid-Length Net - River Armor</t>
  </si>
  <si>
    <t>NEN-RA</t>
  </si>
  <si>
    <t>Nomad Emerger Net- River Armor</t>
  </si>
  <si>
    <t xml:space="preserve">NN-O </t>
  </si>
  <si>
    <t xml:space="preserve">Nomad Native Net - Original </t>
  </si>
  <si>
    <t>NN</t>
  </si>
  <si>
    <t>Nomad Native Net</t>
  </si>
  <si>
    <t>NHN-O</t>
  </si>
  <si>
    <t>Nomad Hand Net - Original</t>
  </si>
  <si>
    <t>NHN-T</t>
  </si>
  <si>
    <t>Nomad Hand Net - Tailwater</t>
  </si>
  <si>
    <t>NEN-O</t>
  </si>
  <si>
    <t>Nomad Emerger Net- Original</t>
  </si>
  <si>
    <t>NEN-BT</t>
  </si>
  <si>
    <t>Nomad Emerger Net- Brown Trout</t>
  </si>
  <si>
    <t>NMLN-O</t>
  </si>
  <si>
    <t>Nomad Mid-Length Net - Original</t>
  </si>
  <si>
    <t>NMLN-T</t>
  </si>
  <si>
    <t>Nomad Mid-Length Net - Tailwater</t>
  </si>
  <si>
    <t>NMLN-RBC</t>
  </si>
  <si>
    <t>Nomad Mid-length Net- Riverbed Camo</t>
  </si>
  <si>
    <t>NGN-0</t>
  </si>
  <si>
    <t>Nomad Guide Net - Original</t>
  </si>
  <si>
    <t>EJ-O</t>
  </si>
  <si>
    <t>Nomad El Jefe Net - Original</t>
  </si>
  <si>
    <t>EJ-RBC</t>
  </si>
  <si>
    <t>Nomad El Jefe Net - Riverbed Camo</t>
  </si>
  <si>
    <t>EJG-O</t>
  </si>
  <si>
    <t>Nomad El Jefe Grande Net - Original</t>
  </si>
  <si>
    <t>NMLBN-O</t>
  </si>
  <si>
    <t>Nomad Mid-Length Boat Net - Original</t>
  </si>
  <si>
    <t>NMLBN-SC</t>
  </si>
  <si>
    <t>Nomad Mid-Length Boat Net - Salty Camo</t>
  </si>
  <si>
    <t>NBN-O</t>
  </si>
  <si>
    <t>Nomad Boat Net - Original</t>
  </si>
  <si>
    <t>NBN-RBC</t>
  </si>
  <si>
    <t>Nomad Boat Net- Riverbed Camo</t>
  </si>
  <si>
    <t>Tools &amp; Accessories</t>
  </si>
  <si>
    <t>AHR-M</t>
  </si>
  <si>
    <t>Arrowhead Retractor- Moss</t>
  </si>
  <si>
    <t>AHR-BR</t>
  </si>
  <si>
    <t>Arrowhead Retractor- Blackrock</t>
  </si>
  <si>
    <t>CNR-L</t>
  </si>
  <si>
    <t>Confluence Net Release - Lichen</t>
  </si>
  <si>
    <t>NEND</t>
  </si>
  <si>
    <t xml:space="preserve">Nomad End Cap </t>
  </si>
  <si>
    <t>HGTH-L</t>
  </si>
  <si>
    <t>Headgate Tippet Holder - Lichen</t>
  </si>
  <si>
    <t>HGTH-XL</t>
  </si>
  <si>
    <t>Headgate Tippet Holder - XL</t>
  </si>
  <si>
    <t>SR-L</t>
  </si>
  <si>
    <t>Swivel Retractor - Lichen</t>
  </si>
  <si>
    <t>SR-GM</t>
  </si>
  <si>
    <t>Swivel Retractor - Gunmetal</t>
  </si>
  <si>
    <t>SCT-B</t>
  </si>
  <si>
    <t>Swift Current Thermometer - Blue</t>
  </si>
  <si>
    <t>SCT-GM</t>
  </si>
  <si>
    <t>Swift Current Thermometer - Gunmetal</t>
  </si>
  <si>
    <t>FPGS</t>
  </si>
  <si>
    <t>Fishpond Gear Strap (set of 2)</t>
  </si>
  <si>
    <t>FPTC</t>
  </si>
  <si>
    <t>Fishpond Tippet Spool Cord</t>
  </si>
  <si>
    <t>PIO-AC</t>
  </si>
  <si>
    <t>PIOPOD (Pack It Out) Microtrash Container - Assorted Colors</t>
  </si>
  <si>
    <t>LMPIO-CO</t>
  </si>
  <si>
    <t>Largemouth PIOPOD Microtrash Container- Cutthroat Orange</t>
  </si>
  <si>
    <t>LMPIO-SB</t>
  </si>
  <si>
    <t>Largemouth PIOPOD Microtrash Container- Steelhead Blue</t>
  </si>
  <si>
    <t>SBTP-S</t>
  </si>
  <si>
    <t>Sandbar Travel Pouch- Small</t>
  </si>
  <si>
    <t>SBTP-M</t>
  </si>
  <si>
    <t>Sandbar Travel Pouch- Medium</t>
  </si>
  <si>
    <t>SBTP-L</t>
  </si>
  <si>
    <t>Sandbar Travel Pouch- Large</t>
  </si>
  <si>
    <t>FLT-C/BO</t>
  </si>
  <si>
    <t>Fishpond Luggage Tag- Charcoal/ Burnt Orange</t>
  </si>
  <si>
    <t>SR-XL</t>
  </si>
  <si>
    <t>Fishpond Sushi Roll - X Large</t>
  </si>
  <si>
    <t>SR-LG</t>
  </si>
  <si>
    <t>Fishpond Sushi Roll - Large</t>
  </si>
  <si>
    <t>SR-SM</t>
  </si>
  <si>
    <t>Fishpond Sushi Roll - Small</t>
  </si>
  <si>
    <t>BTFP</t>
  </si>
  <si>
    <t xml:space="preserve">Beavertail Fly Patch </t>
  </si>
  <si>
    <t>FH-BT</t>
  </si>
  <si>
    <t>Floatant Bottle Holder - Brown Trout</t>
  </si>
  <si>
    <t>FH-S</t>
  </si>
  <si>
    <t>Floatant Bottle Holder - Steelhead</t>
  </si>
  <si>
    <t>FH-CO</t>
  </si>
  <si>
    <t>Floatant Bottle Holder - Cutthroat Orange</t>
  </si>
  <si>
    <t>DSBH-BT</t>
  </si>
  <si>
    <t>Dry Shake Bottle Holder - Brown Trout</t>
  </si>
  <si>
    <t>DSBH-S</t>
  </si>
  <si>
    <t>Dry Shake Bottle Holder - Steelhead</t>
  </si>
  <si>
    <t>DSBH-CO</t>
  </si>
  <si>
    <t>Dry Shake Bottle Holder - Cutthroat Orange</t>
  </si>
  <si>
    <t>LMDWBH</t>
  </si>
  <si>
    <t>Large Molded Water Bottle Holder</t>
  </si>
  <si>
    <t>MDWBH</t>
  </si>
  <si>
    <t>Molded Water Bottle Holder</t>
  </si>
  <si>
    <t>QSRH-2.0</t>
  </si>
  <si>
    <t>QuikShot Rod Holder 2.0</t>
  </si>
  <si>
    <t>Lifestyle/Hats</t>
  </si>
  <si>
    <t>ERH-S</t>
  </si>
  <si>
    <t>Eddy River Hat- Small</t>
  </si>
  <si>
    <t>ERH-M</t>
  </si>
  <si>
    <t>Eddy River Hat- Medium</t>
  </si>
  <si>
    <t>ERH-L</t>
  </si>
  <si>
    <t>Eddy River Hat- Large</t>
  </si>
  <si>
    <t>ERH-XL</t>
  </si>
  <si>
    <t>Eddy River Hat- X-Large</t>
  </si>
  <si>
    <t>FPSS</t>
  </si>
  <si>
    <t xml:space="preserve">Fishpond Sunscreen - SPF 30 </t>
  </si>
  <si>
    <t>FPSS-PK</t>
  </si>
  <si>
    <t>Fishpond Sunscreen - SPF 30 Display Box (12pcs)</t>
  </si>
  <si>
    <t>FPFS</t>
  </si>
  <si>
    <t xml:space="preserve">Fishpond Face Stick - SPF 50 </t>
  </si>
  <si>
    <t>FPFS-PK</t>
  </si>
  <si>
    <t>Fishpond Face Stick - SPF 50 Display Box (15pcs)</t>
  </si>
  <si>
    <t>FPLB</t>
  </si>
  <si>
    <t xml:space="preserve">Fishpond Lip Balm - SPF 15 </t>
  </si>
  <si>
    <t>FPLB-PK</t>
  </si>
  <si>
    <t>Fishpond Lip Balm - SPF 15 Display Box (20pcs)</t>
  </si>
  <si>
    <t>MHH-C/S</t>
  </si>
  <si>
    <t>Meathead hat- Charcoal/Slate</t>
  </si>
  <si>
    <t>MTH-S/S</t>
  </si>
  <si>
    <t>Maori Trout Hat- Sandstone/Slate</t>
  </si>
  <si>
    <t>PH-LP-R/S</t>
  </si>
  <si>
    <t>Pescado Hat- Low Profile-Redrock/Slate</t>
  </si>
  <si>
    <t>PH-R/S</t>
  </si>
  <si>
    <t>Pescado Hat- Redrock/Slate</t>
  </si>
  <si>
    <t>STH-S/B</t>
  </si>
  <si>
    <t>Slab Trucker Hat-Sandstone/Brown</t>
  </si>
  <si>
    <t>LPH-R/S</t>
  </si>
  <si>
    <t>Las Pampas Hat- Redrock/Slate</t>
  </si>
  <si>
    <t>RTH-O</t>
  </si>
  <si>
    <t>Rainbow Trout Hat- Olive</t>
  </si>
  <si>
    <t>BH-O</t>
  </si>
  <si>
    <t>Brookie Hat- Olive</t>
  </si>
  <si>
    <t>DH-LP-G/C</t>
  </si>
  <si>
    <t>Drifter Hat- Low Profile- Granite/Clouds</t>
  </si>
  <si>
    <t>DH-G/C</t>
  </si>
  <si>
    <t>Drifter Hat- Granite/Clouds</t>
  </si>
  <si>
    <t>DTH-C/S</t>
  </si>
  <si>
    <t>Don't Tredd Hat- Charcoal/Slate</t>
  </si>
  <si>
    <t>KTH-M</t>
  </si>
  <si>
    <t>King Trucker Hat- Mist</t>
  </si>
  <si>
    <t>PTH-CO</t>
  </si>
  <si>
    <t>Pescado Hat- Cutty Orange</t>
  </si>
  <si>
    <t>LTH-FB</t>
  </si>
  <si>
    <t>Lecoqelton Trout Hat- Full Back</t>
  </si>
  <si>
    <t>CTH-FB-C/B</t>
  </si>
  <si>
    <t>Cruiser Trout Hat- Full Back- Chalk Bluff</t>
  </si>
  <si>
    <t>PH-FB-G</t>
  </si>
  <si>
    <t>Pecado Hat- Full Back- Granite</t>
  </si>
  <si>
    <t>FBH-L/B</t>
  </si>
  <si>
    <t>Foamy Brown Hat- Limestone/Bark</t>
  </si>
  <si>
    <t>DFTH-B/C</t>
  </si>
  <si>
    <t>Drifter Foam Trucker Hat- Brown/Cream</t>
  </si>
  <si>
    <t>KV-G</t>
  </si>
  <si>
    <t>King Visor- Granite</t>
  </si>
  <si>
    <t>Lifestyle—Apparel</t>
  </si>
  <si>
    <t>KS-G-S</t>
  </si>
  <si>
    <t>King Shirt- Granite- Small</t>
  </si>
  <si>
    <t>KS-G-M</t>
  </si>
  <si>
    <t>King Shirt- Granite- Medium</t>
  </si>
  <si>
    <t>KS-G-L</t>
  </si>
  <si>
    <t>King Shirt- Granite- Large</t>
  </si>
  <si>
    <t>KS-G-XL</t>
  </si>
  <si>
    <t>King Shirt- Granite- X-Large</t>
  </si>
  <si>
    <t>KS-G-XXL</t>
  </si>
  <si>
    <t>King Shirt- Granite- 2X-large</t>
  </si>
  <si>
    <t>DS-G-S</t>
  </si>
  <si>
    <t>Drifter Shirt- Granite- Small</t>
  </si>
  <si>
    <t>DS-G-M</t>
  </si>
  <si>
    <t>Drifter Shirt- Granite- Medium</t>
  </si>
  <si>
    <t>DS-G-L</t>
  </si>
  <si>
    <t>Drifter Shirt- Granite- Large</t>
  </si>
  <si>
    <t>DS-G-XL</t>
  </si>
  <si>
    <t>Drifter Shirt- Granite- X-Large</t>
  </si>
  <si>
    <t>DS-G-XXL</t>
  </si>
  <si>
    <t>Drifter Shirt- Granite- 2X-Large</t>
  </si>
  <si>
    <t>LS-O-S</t>
  </si>
  <si>
    <t>Local Shirt- Olive- Small</t>
  </si>
  <si>
    <t>LS-O-M</t>
  </si>
  <si>
    <t>Local Shirt- Olive- Medium</t>
  </si>
  <si>
    <t>LS-O-L</t>
  </si>
  <si>
    <t>Local Shirt- Olive- Large</t>
  </si>
  <si>
    <t>LS-O-XL</t>
  </si>
  <si>
    <t>Local Shirt- Olive- X-Large</t>
  </si>
  <si>
    <t>LS-O-XXL</t>
  </si>
  <si>
    <t>Local Shirt- Olive- 2X-Large</t>
  </si>
  <si>
    <t>Lifestyle</t>
  </si>
  <si>
    <t>TWB-SG</t>
  </si>
  <si>
    <t>Trucha Webbing Belt- Sage Green</t>
  </si>
  <si>
    <t>TWB-TB</t>
  </si>
  <si>
    <t>Trucha Webbing Belt- Tidal Blue</t>
  </si>
  <si>
    <t>TWB-BO</t>
  </si>
  <si>
    <t>Trucha Webbing Belt- Burnt Orange</t>
  </si>
  <si>
    <t>SDC-M-BT</t>
  </si>
  <si>
    <t>Salty Dog Collar - Med - Brown Trout</t>
  </si>
  <si>
    <t>SDC-M-S</t>
  </si>
  <si>
    <t>Salty Dog Collar - Med - Steelhead</t>
  </si>
  <si>
    <t>SDC-M-CO</t>
  </si>
  <si>
    <t>Salty Dog Collar - Med - Cutthroat Orange</t>
  </si>
  <si>
    <t>SDL-BT</t>
  </si>
  <si>
    <t>Salty Dog Leash - Brown Trout</t>
  </si>
  <si>
    <t>SDL-S</t>
  </si>
  <si>
    <t>Salty Dog Leash - Steelhead</t>
  </si>
  <si>
    <t>SDL-CO</t>
  </si>
  <si>
    <t>Salty Dog Leash - Cutthroat Orange</t>
  </si>
  <si>
    <t>BWTFB-PM</t>
  </si>
  <si>
    <t>Bow Wow Travel Food Bowl- Peat Moss</t>
  </si>
  <si>
    <t>BWTWB-PM</t>
  </si>
  <si>
    <t>Bow Wow Travel Water Bowl- Peat Moss</t>
  </si>
  <si>
    <t>Lifestyle—Fishpond Stickers</t>
  </si>
  <si>
    <t>LS-6</t>
  </si>
  <si>
    <t>Local Sitcker- 6"</t>
  </si>
  <si>
    <t>DTREDS-6</t>
  </si>
  <si>
    <t>Don't Tredd Sticker - 6"</t>
  </si>
  <si>
    <t>CTS-6</t>
  </si>
  <si>
    <t>Cruiser Sticker- 6"</t>
  </si>
  <si>
    <t>MTS-O7</t>
  </si>
  <si>
    <t>Maori Trout Sticker- Overcast- 7"</t>
  </si>
  <si>
    <t>BTS-5</t>
  </si>
  <si>
    <t>Brookie Sticker - 5"</t>
  </si>
  <si>
    <t>EPS-5</t>
  </si>
  <si>
    <t>Endless Permit Sticker - 5"</t>
  </si>
  <si>
    <t>DS-5</t>
  </si>
  <si>
    <t>Drifter Sticker- 5"</t>
  </si>
  <si>
    <t>SKS-5.5</t>
  </si>
  <si>
    <t>Sunrise King Sticker- 5.5"</t>
  </si>
  <si>
    <t>MHS-6</t>
  </si>
  <si>
    <t>Meathead Sticker - 6"</t>
  </si>
  <si>
    <t>LPS-6</t>
  </si>
  <si>
    <t>Las Pampas Sticker - 6"</t>
  </si>
  <si>
    <t>TS-P-8</t>
  </si>
  <si>
    <t>Thermal Die Cut Sticker- Pescado - 8"</t>
  </si>
  <si>
    <t>TS-P-4</t>
  </si>
  <si>
    <t>Thermal Die Cut Sticker- Pescado - 4"</t>
  </si>
  <si>
    <t>TS-P-8-A</t>
  </si>
  <si>
    <t>Thermal Die Cut Sticker- Pescado - 8"- Aqua</t>
  </si>
  <si>
    <t>TS-P-4-A</t>
  </si>
  <si>
    <t>Thermal Die Cut Sticker- Pescado - 4"- Aqua</t>
  </si>
  <si>
    <t>TS-P-6-A</t>
  </si>
  <si>
    <t>Thermal Die Cut Sticker- Permit - 6"- Aqua</t>
  </si>
  <si>
    <t>TS-P-6</t>
  </si>
  <si>
    <t>Thermal Die Cut Sticker- Permit - 6"</t>
  </si>
  <si>
    <t>TS-RF-8</t>
  </si>
  <si>
    <t>Thermal Die Cut Sticker- Redfish - 8"</t>
  </si>
  <si>
    <t>TS-DF-4</t>
  </si>
  <si>
    <t>Thermal Die Cut Sticker- Dorsal Fin - 4"</t>
  </si>
  <si>
    <t>TS-DF-4-A</t>
  </si>
  <si>
    <t>Thermal Die Cut Sticker- Dorsal Fin - 4"-Aqua</t>
  </si>
  <si>
    <t>TS-HW-4.5</t>
  </si>
  <si>
    <t>Thermal Die Cut Sticker- Headwater-4.5"</t>
  </si>
  <si>
    <t>TS-HW-4.5-A</t>
  </si>
  <si>
    <t>Thermal Die Cut Sticker- Headwaters - 4.5"-Aqua</t>
  </si>
  <si>
    <t>TS-DH-4.5</t>
  </si>
  <si>
    <t>Thermal Die Cut Sticker- Double haul - 4.5"</t>
  </si>
  <si>
    <t>TS-DH-4.5-A</t>
  </si>
  <si>
    <t>Thermal Die Cut Sticker- Double haul - 4.5"-Aqua</t>
  </si>
  <si>
    <t>TS-SF-4-A</t>
  </si>
  <si>
    <t>Thermal Die Cut Sticker- Salty Fin- 4.5"-Aqua</t>
  </si>
  <si>
    <t>FWSB</t>
  </si>
  <si>
    <t>Freshwater Sticker Bundle</t>
  </si>
  <si>
    <t>SWSB</t>
  </si>
  <si>
    <t>Saltwater Sticker Bundle</t>
  </si>
  <si>
    <t>Replaceable Foam</t>
  </si>
  <si>
    <t>GGP-RF</t>
  </si>
  <si>
    <t>Gunnison Guide Pack- Replacement Foam</t>
  </si>
  <si>
    <t>ACP-RF</t>
  </si>
  <si>
    <t>Arroyo Chest Pack - Replaceable Foam</t>
  </si>
  <si>
    <t>CGB-RP</t>
  </si>
  <si>
    <t>Cutbank Replacement Foam Patch (1pcs)</t>
  </si>
  <si>
    <t>BRCP-RF</t>
  </si>
  <si>
    <t>Blue River Chest/Lumbar Pack - Replaceable Foam - Set of 2</t>
  </si>
  <si>
    <t>CCCP-RF</t>
  </si>
  <si>
    <t>Cross Current Chest Pack- Replacement Foam</t>
  </si>
  <si>
    <t>GRTP-RF</t>
  </si>
  <si>
    <t>Gore Range Tech Pack - Replaceable Foam - Set of 2</t>
  </si>
  <si>
    <t>SJVCP-RF</t>
  </si>
  <si>
    <t>San Juan Vertical Chest Pack - Replaceable Foam</t>
  </si>
  <si>
    <t>SMV-RF</t>
  </si>
  <si>
    <t>Sagebrush Mesh Vest - Replaceable Foam</t>
  </si>
  <si>
    <t>SS-RF</t>
  </si>
  <si>
    <t>Summit Sling - Replaceable Foam</t>
  </si>
  <si>
    <t>WGP-RF</t>
  </si>
  <si>
    <t>Waterdance Guide Pack - Replaceable Foam</t>
  </si>
  <si>
    <t>WHTP-RF</t>
  </si>
  <si>
    <t>Wildhorse Tech Pack - Replaceable Foam - Set of 2</t>
  </si>
  <si>
    <t>WTP-RF</t>
  </si>
  <si>
    <t>Wasatch Tech Pack - Replaceable Foam - Set of 2</t>
  </si>
  <si>
    <t>Tacky</t>
  </si>
  <si>
    <t>TOFB</t>
  </si>
  <si>
    <t>Tacky Original Fly Box</t>
  </si>
  <si>
    <t>TOFB-2X</t>
  </si>
  <si>
    <t>Tacky Original Fly Box- 2X</t>
  </si>
  <si>
    <t>TDPFB</t>
  </si>
  <si>
    <t>Tacky Daypack Fly Box</t>
  </si>
  <si>
    <t>TDPFB-2X</t>
  </si>
  <si>
    <t>Tacky Daypack Fly Box-2X</t>
  </si>
  <si>
    <t>TBBFB-2X</t>
  </si>
  <si>
    <t>Tacky Big Bug Fly Box-2X</t>
  </si>
  <si>
    <t>TDFB</t>
  </si>
  <si>
    <t>Tacky Dry Fly Box</t>
  </si>
  <si>
    <t>TCAFB-2X</t>
  </si>
  <si>
    <t>Tacky Catch-All Fly Box- 2X</t>
  </si>
  <si>
    <t>TFFB</t>
  </si>
  <si>
    <t>Tacky Flydrophobic Fly Box</t>
  </si>
  <si>
    <t>TFD</t>
  </si>
  <si>
    <t>Tacky Fly Dock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</si>
</sst>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2.0"/>
      <color theme="1"/>
      <name val="Arial"/>
    </font>
    <font>
      <sz val="8.0"/>
      <color theme="1"/>
      <name val="Calibri"/>
    </font>
    <font>
      <b/>
      <sz val="10.0"/>
    </font>
    <font>
      <sz val="6.0"/>
      <color theme="1"/>
      <name val="Calibri"/>
    </font>
    <font>
      <sz val="7.0"/>
      <color theme="1"/>
      <name val="Calibri"/>
    </font>
    <font>
      <b/>
      <sz val="8.0"/>
      <color theme="1"/>
      <name val="Calibri"/>
    </font>
    <font>
      <u/>
      <sz val="8.0"/>
      <color rgb="FF0000FF"/>
    </font>
    <font>
      <u/>
      <sz val="8.0"/>
      <color rgb="FF0000FF"/>
    </font>
    <font>
      <u/>
      <sz val="8.0"/>
      <color rgb="FF0000FF"/>
    </font>
    <font>
      <u/>
      <sz val="8.0"/>
      <color rgb="FF0000FF"/>
    </font>
    <font>
      <sz val="8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E5B8B7"/>
        <bgColor rgb="FFE5B8B7"/>
      </patternFill>
    </fill>
    <fill>
      <patternFill patternType="solid">
        <fgColor rgb="FFD6E3BC"/>
        <bgColor rgb="FFD6E3BC"/>
      </patternFill>
    </fill>
    <fill>
      <patternFill patternType="solid">
        <fgColor rgb="FFB8CCE4"/>
        <bgColor rgb="FFB8CCE4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vertical="center"/>
    </xf>
    <xf borderId="0" fillId="0" fontId="1" numFmtId="1" xfId="0" applyAlignment="1" applyFont="1" applyNumberFormat="1">
      <alignment horizontal="left"/>
    </xf>
    <xf borderId="0" fillId="0" fontId="1" numFmtId="2" xfId="0" applyFont="1" applyNumberFormat="1"/>
    <xf borderId="0" fillId="0" fontId="3" numFmtId="0" xfId="0" applyAlignment="1" applyFont="1">
      <alignment horizontal="center" vertical="center"/>
    </xf>
    <xf borderId="0" fillId="0" fontId="4" numFmtId="0" xfId="0" applyFont="1"/>
    <xf borderId="1" fillId="2" fontId="1" numFmtId="0" xfId="0" applyBorder="1" applyFill="1" applyFont="1"/>
    <xf borderId="1" fillId="3" fontId="1" numFmtId="0" xfId="0" applyBorder="1" applyFill="1" applyFont="1"/>
    <xf borderId="1" fillId="4" fontId="1" numFmtId="0" xfId="0" applyBorder="1" applyFill="1" applyFont="1"/>
    <xf borderId="0" fillId="0" fontId="5" numFmtId="0" xfId="0" applyAlignment="1" applyFont="1">
      <alignment horizontal="center" vertical="center"/>
    </xf>
    <xf borderId="0" fillId="0" fontId="5" numFmtId="1" xfId="0" applyAlignment="1" applyFont="1" applyNumberFormat="1">
      <alignment horizontal="left" readingOrder="0"/>
    </xf>
    <xf borderId="0" fillId="0" fontId="5" numFmtId="2" xfId="0" applyAlignment="1" applyFont="1" applyNumberFormat="1">
      <alignment horizontal="center" readingOrder="0"/>
    </xf>
    <xf borderId="0" fillId="0" fontId="5" numFmtId="0" xfId="0" applyAlignment="1" applyFont="1">
      <alignment horizontal="center"/>
    </xf>
    <xf borderId="1" fillId="5" fontId="1" numFmtId="0" xfId="0" applyBorder="1" applyFill="1" applyFont="1"/>
    <xf borderId="1" fillId="5" fontId="1" numFmtId="0" xfId="0" applyAlignment="1" applyBorder="1" applyFont="1">
      <alignment horizontal="left" vertical="center"/>
    </xf>
    <xf borderId="0" fillId="0" fontId="6" numFmtId="1" xfId="0" applyAlignment="1" applyFont="1" applyNumberFormat="1">
      <alignment horizontal="left" readingOrder="0"/>
    </xf>
    <xf borderId="0" fillId="0" fontId="7" numFmtId="2" xfId="0" applyAlignment="1" applyFont="1" applyNumberFormat="1">
      <alignment readingOrder="0"/>
    </xf>
    <xf borderId="1" fillId="6" fontId="1" numFmtId="0" xfId="0" applyBorder="1" applyFill="1" applyFont="1"/>
    <xf borderId="1" fillId="6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8" numFmtId="1" xfId="0" applyAlignment="1" applyFont="1" applyNumberFormat="1">
      <alignment horizontal="left"/>
    </xf>
    <xf borderId="0" fillId="0" fontId="1" numFmtId="2" xfId="0" applyAlignment="1" applyFont="1" applyNumberFormat="1">
      <alignment shrinkToFit="0" wrapText="1"/>
    </xf>
    <xf borderId="1" fillId="5" fontId="1" numFmtId="2" xfId="0" applyAlignment="1" applyBorder="1" applyFont="1" applyNumberFormat="1">
      <alignment shrinkToFit="0" wrapText="1"/>
    </xf>
    <xf borderId="1" fillId="2" fontId="1" numFmtId="2" xfId="0" applyAlignment="1" applyBorder="1" applyFont="1" applyNumberFormat="1">
      <alignment shrinkToFit="0" wrapText="1"/>
    </xf>
    <xf borderId="1" fillId="2" fontId="1" numFmtId="2" xfId="0" applyAlignment="1" applyBorder="1" applyFont="1" applyNumberFormat="1">
      <alignment horizontal="left" vertical="center"/>
    </xf>
    <xf borderId="0" fillId="0" fontId="1" numFmtId="2" xfId="0" applyAlignment="1" applyFont="1" applyNumberFormat="1">
      <alignment horizontal="left" vertical="center"/>
    </xf>
    <xf borderId="1" fillId="5" fontId="1" numFmtId="2" xfId="0" applyAlignment="1" applyBorder="1" applyFont="1" applyNumberFormat="1">
      <alignment horizontal="left" vertical="center"/>
    </xf>
    <xf borderId="0" fillId="0" fontId="5" numFmtId="2" xfId="0" applyAlignment="1" applyFont="1" applyNumberFormat="1">
      <alignment horizontal="center" vertical="center"/>
    </xf>
    <xf borderId="1" fillId="3" fontId="1" numFmtId="2" xfId="0" applyAlignment="1" applyBorder="1" applyFont="1" applyNumberFormat="1">
      <alignment shrinkToFit="0" wrapText="1"/>
    </xf>
    <xf borderId="1" fillId="3" fontId="1" numFmtId="2" xfId="0" applyAlignment="1" applyBorder="1" applyFont="1" applyNumberFormat="1">
      <alignment horizontal="left" vertical="center"/>
    </xf>
    <xf borderId="0" fillId="0" fontId="1" numFmtId="2" xfId="0" applyAlignment="1" applyFont="1" applyNumberFormat="1">
      <alignment readingOrder="0"/>
    </xf>
    <xf borderId="0" fillId="0" fontId="9" numFmtId="0" xfId="0" applyFont="1"/>
    <xf borderId="1" fillId="4" fontId="1" numFmtId="2" xfId="0" applyAlignment="1" applyBorder="1" applyFont="1" applyNumberFormat="1">
      <alignment shrinkToFit="0" wrapText="1"/>
    </xf>
    <xf borderId="1" fillId="4" fontId="1" numFmtId="2" xfId="0" applyAlignment="1" applyBorder="1" applyFont="1" applyNumberFormat="1">
      <alignment horizontal="left" vertical="center"/>
    </xf>
    <xf borderId="1" fillId="4" fontId="1" numFmtId="0" xfId="0" applyAlignment="1" applyBorder="1" applyFont="1">
      <alignment horizontal="left" vertical="center"/>
    </xf>
    <xf borderId="0" fillId="0" fontId="10" numFmtId="0" xfId="0" applyFont="1"/>
    <xf borderId="0" fillId="0" fontId="5" numFmtId="0" xfId="0" applyAlignment="1" applyFont="1">
      <alignment horizontal="center" readingOrder="0" vertical="center"/>
    </xf>
    <xf borderId="0" fillId="7" fontId="1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95250</xdr:colOff>
      <xdr:row>0</xdr:row>
      <xdr:rowOff>28575</xdr:rowOff>
    </xdr:from>
    <xdr:ext cx="1552575" cy="552450"/>
    <xdr:pic>
      <xdr:nvPicPr>
        <xdr:cNvPr descr="Fishpond (1).eps"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1.22" defaultRowHeight="15.0"/>
  <cols>
    <col customWidth="1" min="1" max="1" width="8.44"/>
    <col customWidth="1" min="2" max="2" width="36.33"/>
    <col customWidth="1" min="3" max="4" width="10.78"/>
    <col customWidth="1" min="5" max="19" width="10.56"/>
  </cols>
  <sheetData>
    <row r="1" ht="13.5" customHeight="1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9.0" customHeight="1">
      <c r="A2" s="1"/>
      <c r="B2" s="5" t="s">
        <v>1</v>
      </c>
      <c r="C2" s="3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9.75" customHeight="1">
      <c r="A3" s="6" t="s">
        <v>2</v>
      </c>
      <c r="B3" s="7" t="s">
        <v>3</v>
      </c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9.75" customHeight="1">
      <c r="A4" s="1"/>
      <c r="B4" s="8" t="s">
        <v>4</v>
      </c>
      <c r="C4" s="3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9.75" customHeight="1">
      <c r="A5" s="1"/>
      <c r="B5" s="9" t="s">
        <v>5</v>
      </c>
      <c r="C5" s="3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10.5" customHeight="1">
      <c r="A6" s="10" t="s">
        <v>6</v>
      </c>
      <c r="B6" s="10" t="s">
        <v>7</v>
      </c>
      <c r="C6" s="11" t="s">
        <v>8</v>
      </c>
      <c r="D6" s="12" t="s">
        <v>9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ht="10.5" customHeight="1">
      <c r="A7" s="1"/>
      <c r="B7" s="1"/>
      <c r="C7" s="3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10.5" customHeight="1">
      <c r="A8" s="1"/>
      <c r="B8" s="10" t="s">
        <v>10</v>
      </c>
      <c r="C8" s="3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10.5" customHeight="1">
      <c r="A9" s="14" t="s">
        <v>11</v>
      </c>
      <c r="B9" s="15" t="s">
        <v>12</v>
      </c>
      <c r="C9" s="16" t="str">
        <f>HYPERLINK("https://www.dropbox.com/sh/3zvlmpa0tk0wa4p/AADhnFFj0UgTO3o81YyYBXOKa?dl=0","New Assets!")</f>
        <v>New Assets!</v>
      </c>
      <c r="D9" s="17" t="str">
        <f t="shared" ref="D9:D12" si="1">HYPERLINK("https://vimeo.com/233699630","Link")</f>
        <v>Link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10.5" customHeight="1">
      <c r="A10" s="14" t="s">
        <v>13</v>
      </c>
      <c r="B10" s="15" t="s">
        <v>14</v>
      </c>
      <c r="C10" s="16" t="str">
        <f>HYPERLINK("https://www.dropbox.com/sh/e5c8nxkbw7wab7s/AABA7BTVRElw_UgCjEucSBmba?dl=0","New Assets!")</f>
        <v>New Assets!</v>
      </c>
      <c r="D10" s="17" t="str">
        <f t="shared" si="1"/>
        <v>Link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10.5" customHeight="1">
      <c r="A11" s="18" t="s">
        <v>15</v>
      </c>
      <c r="B11" s="19" t="s">
        <v>16</v>
      </c>
      <c r="C11" s="16" t="str">
        <f>HYPERLINK("https://www.dropbox.com/sh/59b6xyg1zcf6tc9/AACzd2B1JrU50fe-JMisaOuva?dl=0","New Assets!")</f>
        <v>New Assets!</v>
      </c>
      <c r="D11" s="17" t="str">
        <f t="shared" si="1"/>
        <v>Link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10.5" customHeight="1">
      <c r="A12" s="18" t="s">
        <v>17</v>
      </c>
      <c r="B12" s="19" t="s">
        <v>18</v>
      </c>
      <c r="C12" s="16" t="str">
        <f>HYPERLINK("https://www.dropbox.com/sh/it7qv0te09l5uur/AACFxcj41xn-d2QFuwghKOjWa?dl=0","New Assets!")</f>
        <v>New Assets!</v>
      </c>
      <c r="D12" s="17" t="str">
        <f t="shared" si="1"/>
        <v>Link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10.5" customHeight="1">
      <c r="A13" s="14" t="s">
        <v>19</v>
      </c>
      <c r="B13" s="15" t="s">
        <v>20</v>
      </c>
      <c r="C13" s="16" t="str">
        <f>HYPERLINK("https://www.dropbox.com/sh/u1r4ykbbcanzukj/AAByXuN2TWwwJB2wbkbdhYi5a?dl=0","New Assets!")</f>
        <v>New Assets!</v>
      </c>
      <c r="D13" s="17" t="str">
        <f t="shared" ref="D13:D15" si="2">HYPERLINK("https://vimeo.com/233562767","Link")</f>
        <v>Link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10.5" customHeight="1">
      <c r="A14" s="18" t="s">
        <v>21</v>
      </c>
      <c r="B14" s="19" t="s">
        <v>22</v>
      </c>
      <c r="C14" s="16" t="str">
        <f>HYPERLINK("https://www.dropbox.com/sh/2w8i0j471dmspqg/AAA6spf2jdKbFP7hzvJdpHP0a?dl=0","New Assets!")</f>
        <v>New Assets!</v>
      </c>
      <c r="D14" s="17" t="str">
        <f t="shared" si="2"/>
        <v>Link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10.5" customHeight="1">
      <c r="A15" s="1" t="s">
        <v>23</v>
      </c>
      <c r="B15" s="20" t="s">
        <v>24</v>
      </c>
      <c r="C15" s="21" t="str">
        <f>HYPERLINK("https://www.dropbox.com/sh/7va3hg7keri5nil/AAA6-ZuBu0UOEKYLJ6Ce_1IZa?dl=0","Link")</f>
        <v>Link</v>
      </c>
      <c r="D15" s="17" t="str">
        <f t="shared" si="2"/>
        <v>Link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10.5" customHeight="1">
      <c r="A16" s="14" t="s">
        <v>25</v>
      </c>
      <c r="B16" s="15" t="s">
        <v>26</v>
      </c>
      <c r="C16" s="16" t="str">
        <f>HYPERLINK("https://www.dropbox.com/sh/8rwjh3y3ai8j8r2/AACBlexwBAHqlTZnCUerPljma?dl=0","New Assets!")</f>
        <v>New Assets!</v>
      </c>
      <c r="D16" s="17" t="str">
        <f t="shared" ref="D16:D18" si="3">HYPERLINK("https://vimeo.com/233561908","Link")</f>
        <v>Link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10.5" customHeight="1">
      <c r="A17" s="18" t="s">
        <v>27</v>
      </c>
      <c r="B17" s="19" t="s">
        <v>28</v>
      </c>
      <c r="C17" s="16" t="str">
        <f>HYPERLINK("https://www.dropbox.com/sh/o1219zqlhwnjcft/AABWhA381AkpGzDvz5OrY3wea?dl=0","New Assets!")</f>
        <v>New Assets!</v>
      </c>
      <c r="D17" s="17" t="str">
        <f t="shared" si="3"/>
        <v>Link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10.5" customHeight="1">
      <c r="A18" s="1" t="s">
        <v>29</v>
      </c>
      <c r="B18" s="20" t="s">
        <v>30</v>
      </c>
      <c r="C18" s="16" t="str">
        <f>HYPERLINK("https://www.dropbox.com/sh/rlri1lmm0xxpxsv/AACO8fP3M0ekNI-v4C4OEugsa?dl=0","Link")</f>
        <v>Link</v>
      </c>
      <c r="D18" s="17" t="str">
        <f t="shared" si="3"/>
        <v>Link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10.5" customHeight="1">
      <c r="A19" s="1" t="s">
        <v>31</v>
      </c>
      <c r="B19" s="20" t="s">
        <v>32</v>
      </c>
      <c r="C19" s="16" t="str">
        <f>HYPERLINK("https://www.dropbox.com/sh/s0obqapu2pp0nls/AACEO-RVEyUexP7lwLRY_ozFa?dl=0","New Assets!")</f>
        <v>New Assets!</v>
      </c>
      <c r="D19" s="17" t="str">
        <f>HYPERLINK("https://vimeo.com/290028098","Link")</f>
        <v>Link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10.5" customHeight="1">
      <c r="A20" s="1" t="s">
        <v>33</v>
      </c>
      <c r="B20" s="22" t="s">
        <v>34</v>
      </c>
      <c r="C20" s="16" t="str">
        <f>HYPERLINK("https://www.dropbox.com/sh/4uwqedh2j82j9g7/AAC0Lnh7DO47lZxVMwN_cLl5a?dl=0","Link")</f>
        <v>Link</v>
      </c>
      <c r="D20" s="17" t="str">
        <f t="shared" ref="D20:D23" si="4">HYPERLINK("https://vimeo.com/233561201","Link")</f>
        <v>Link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10.5" customHeight="1">
      <c r="A21" s="1" t="s">
        <v>35</v>
      </c>
      <c r="B21" s="22" t="s">
        <v>36</v>
      </c>
      <c r="C21" s="16" t="str">
        <f>HYPERLINK("https://www.dropbox.com/sh/545rks9xexpyb7b/AADiFWIZobZVvbBpZETYCcHJa?dl=0","New Assets!")</f>
        <v>New Assets!</v>
      </c>
      <c r="D21" s="17" t="str">
        <f t="shared" si="4"/>
        <v>Link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10.5" customHeight="1">
      <c r="A22" s="1" t="s">
        <v>37</v>
      </c>
      <c r="B22" s="22" t="s">
        <v>38</v>
      </c>
      <c r="C22" s="16" t="str">
        <f>HYPERLINK("https://www.dropbox.com/sh/q8rmneal51y35iv/AAAySJwtG9cw7v2bT8dViijLa?dl=0","New Assets!")</f>
        <v>New Assets!</v>
      </c>
      <c r="D22" s="17" t="str">
        <f t="shared" si="4"/>
        <v>Link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10.5" customHeight="1">
      <c r="A23" s="14" t="s">
        <v>39</v>
      </c>
      <c r="B23" s="23" t="s">
        <v>40</v>
      </c>
      <c r="C23" s="16" t="str">
        <f>HYPERLINK("https://www.dropbox.com/sh/g2xp46wlqas1ej6/AAAdoYFuMsbL0Mq_cUNvWJz0a?dl=0","New Assets!")</f>
        <v>New Assets!</v>
      </c>
      <c r="D23" s="17" t="str">
        <f t="shared" si="4"/>
        <v>Link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10.5" customHeight="1">
      <c r="A24" s="1" t="s">
        <v>41</v>
      </c>
      <c r="B24" s="22" t="s">
        <v>42</v>
      </c>
      <c r="C24" s="16" t="str">
        <f>HYPERLINK("https://www.dropbox.com/sh/6970sl4p5i03iyf/AACRkwtIM-LPBT3vqx_C3voTa?dl=0","Link")</f>
        <v>Link</v>
      </c>
      <c r="D24" s="17" t="str">
        <f>HYPERLINK("https://vimeo.com/290028573","Link")</f>
        <v>Link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10.5" customHeight="1">
      <c r="A25" s="1" t="s">
        <v>43</v>
      </c>
      <c r="B25" s="1" t="s">
        <v>44</v>
      </c>
      <c r="C25" s="16" t="str">
        <f>HYPERLINK("https://www.dropbox.com/sh/g517g7fncrp195w/AADTcn_A0k7ky-IyvEIQFBZna?dl=0","New Assets!")</f>
        <v>New Assets!</v>
      </c>
      <c r="D25" s="17" t="str">
        <f>HYPERLINK("https://vimeo.com/233681612","Link")</f>
        <v>Link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10.5" customHeight="1">
      <c r="A26" s="1" t="s">
        <v>45</v>
      </c>
      <c r="B26" s="1" t="s">
        <v>46</v>
      </c>
      <c r="C26" s="16" t="str">
        <f>HYPERLINK("https://www.dropbox.com/sh/gmswzq3k02jttfn/AAB4US3Uuqnq08tDds_MBYNfa?dl=0","New Assets!")</f>
        <v>New Assets!</v>
      </c>
      <c r="D26" s="17" t="str">
        <f>HYPERLINK("https://vimeo.com/233686607","Link")</f>
        <v>Link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10.5" customHeight="1">
      <c r="A27" s="1" t="s">
        <v>47</v>
      </c>
      <c r="B27" s="22" t="s">
        <v>48</v>
      </c>
      <c r="C27" s="16" t="str">
        <f>HYPERLINK("https://www.dropbox.com/sh/zgtlhls7h5zajtu/AADV9qSpod76GpHFwQ9TaIKPa?dl=0","New Assets!")</f>
        <v>New Assets!</v>
      </c>
      <c r="D27" s="17" t="str">
        <f>HYPERLINK("https://vimeo.com/287511139","Link")</f>
        <v>Link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10.5" customHeight="1">
      <c r="A28" s="7" t="s">
        <v>49</v>
      </c>
      <c r="B28" s="24" t="s">
        <v>50</v>
      </c>
      <c r="C28" s="16" t="str">
        <f>HYPERLINK("https://www.dropbox.com/sh/14u8dmux51f60ie/AADWnXB_EaBMNvT2N4b1RDova?dl=0","New Assets!")</f>
        <v>New Assets!</v>
      </c>
      <c r="D28" s="17" t="str">
        <f t="shared" ref="D28:D29" si="5">HYPERLINK("https://vimeo.com/365825211","New Video!")</f>
        <v>New Video!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10.5" customHeight="1">
      <c r="A29" s="7" t="s">
        <v>51</v>
      </c>
      <c r="B29" s="24" t="s">
        <v>52</v>
      </c>
      <c r="C29" s="16" t="str">
        <f>HYPERLINK("https://www.dropbox.com/sh/8qua86cx4k2xyi6/AABXStgTzUFD6fNUr2xvkse7a?dl=0","New Assets!")</f>
        <v>New Assets!</v>
      </c>
      <c r="D29" s="17" t="str">
        <f t="shared" si="5"/>
        <v>New Video!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10.5" customHeight="1">
      <c r="A30" s="7" t="s">
        <v>53</v>
      </c>
      <c r="B30" s="24" t="s">
        <v>54</v>
      </c>
      <c r="C30" s="16" t="str">
        <f>HYPERLINK("https://www.dropbox.com/sh/s3cvq6jmf1ije1z/AAA1Nqd77NmMHzNjlNha_yQca?dl=0","New Assets!")</f>
        <v>New Assets!</v>
      </c>
      <c r="D30" s="17" t="str">
        <f t="shared" ref="D30:D31" si="6">HYPERLINK("https://vimeo.com/365825845","New Video!")</f>
        <v>New Video!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10.5" customHeight="1">
      <c r="A31" s="7" t="s">
        <v>55</v>
      </c>
      <c r="B31" s="24" t="s">
        <v>56</v>
      </c>
      <c r="C31" s="16" t="str">
        <f>HYPERLINK("https://www.dropbox.com/sh/kbzgnzp7kc5c8hw/AAAKU1llfZR45aVc0kxZ1qnOa?dl=0","New Assets!")</f>
        <v>New Assets!</v>
      </c>
      <c r="D31" s="17" t="str">
        <f t="shared" si="6"/>
        <v>New Video!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10.5" customHeight="1">
      <c r="A32" s="1" t="s">
        <v>57</v>
      </c>
      <c r="B32" s="1" t="s">
        <v>58</v>
      </c>
      <c r="C32" s="21" t="str">
        <f>HYPERLINK("https://www.dropbox.com/sh/xp5po060c24n6g4/AAAvqD17O9veafwB85B2JGwra?dl=0","Link")</f>
        <v>Link</v>
      </c>
      <c r="D32" s="17" t="str">
        <f t="shared" ref="D32:D35" si="7">HYPERLINK("https://vimeo.com/289883373","Link")</f>
        <v>Link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10.5" customHeight="1">
      <c r="A33" s="1" t="s">
        <v>59</v>
      </c>
      <c r="B33" s="1" t="s">
        <v>60</v>
      </c>
      <c r="C33" s="16" t="str">
        <f>HYPERLINK("https://www.dropbox.com/sh/xp5po060c24n6g4/AAAvqD17O9veafwB85B2JGwra?dl=0","New Assets!")</f>
        <v>New Assets!</v>
      </c>
      <c r="D33" s="17" t="str">
        <f t="shared" si="7"/>
        <v>Link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10.5" customHeight="1">
      <c r="A34" s="1" t="s">
        <v>61</v>
      </c>
      <c r="B34" s="1" t="s">
        <v>62</v>
      </c>
      <c r="C34" s="16" t="str">
        <f>HYPERLINK("https://www.dropbox.com/sh/xp5po060c24n6g4/AAAvqD17O9veafwB85B2JGwra?dl=0","Link")</f>
        <v>Link</v>
      </c>
      <c r="D34" s="17" t="str">
        <f t="shared" si="7"/>
        <v>Link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10.5" customHeight="1">
      <c r="A35" s="14" t="s">
        <v>63</v>
      </c>
      <c r="B35" s="14" t="s">
        <v>64</v>
      </c>
      <c r="C35" s="16" t="str">
        <f>HYPERLINK("https://www.dropbox.com/sh/xp5po060c24n6g4/AAAvqD17O9veafwB85B2JGwra?dl=0","New Assets!")</f>
        <v>New Assets!</v>
      </c>
      <c r="D35" s="17" t="str">
        <f t="shared" si="7"/>
        <v>Link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10.5" customHeight="1">
      <c r="A36" s="1"/>
      <c r="B36" s="1"/>
      <c r="C36" s="3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10.5" customHeight="1">
      <c r="A37" s="1"/>
      <c r="B37" s="10" t="s">
        <v>65</v>
      </c>
      <c r="C37" s="3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10.5" customHeight="1">
      <c r="A38" s="25" t="s">
        <v>66</v>
      </c>
      <c r="B38" s="25" t="s">
        <v>67</v>
      </c>
      <c r="C38" s="16" t="str">
        <f>HYPERLINK("https://www.dropbox.com/sh/igffp6hac3umdeb/AAAqS5ZuRVjTGkdC28B7Y1wBa?dl=0","New Assets!")</f>
        <v>New Assets!</v>
      </c>
      <c r="D38" s="17" t="str">
        <f>HYPERLINK("https://vimeo.com/365826144","New Video!")</f>
        <v>New Video!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10.5" customHeight="1">
      <c r="A39" s="25" t="s">
        <v>68</v>
      </c>
      <c r="B39" s="25" t="s">
        <v>69</v>
      </c>
      <c r="C39" s="16" t="str">
        <f>HYPERLINK("https://www.dropbox.com/sh/sb4ymckbrha44sj/AADIbDVF-4_qA6PUnFP21cTca?dl=0","New Assets!")</f>
        <v>New Assets!</v>
      </c>
      <c r="D39" s="17" t="str">
        <f>HYPERLINK("https://vimeo.com/365827123","New Video!")</f>
        <v>New Video!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10.5" customHeight="1">
      <c r="A40" s="7" t="s">
        <v>70</v>
      </c>
      <c r="B40" s="25" t="s">
        <v>71</v>
      </c>
      <c r="C40" s="16" t="str">
        <f>HYPERLINK("https://www.dropbox.com/sh/u8gjj3104k78vk0/AACfmATV7V8s3grlLjQYGpzCa?dl=0","New Assets!")</f>
        <v>New Assets!</v>
      </c>
      <c r="D40" s="17" t="str">
        <f>HYPERLINK("https://vimeo.com/365824860","New Video!")</f>
        <v>New Video!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10.5" customHeight="1">
      <c r="A41" s="26" t="s">
        <v>72</v>
      </c>
      <c r="B41" s="26" t="s">
        <v>73</v>
      </c>
      <c r="C41" s="16" t="str">
        <f>HYPERLINK("https://www.dropbox.com/sh/zuwbqi0z6csui42/AAC4y70Jjs3AvEVBl4nWXzPIa?dl=0","New Assets!")</f>
        <v>New Assets!</v>
      </c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10.5" customHeight="1">
      <c r="A42" s="26" t="s">
        <v>74</v>
      </c>
      <c r="B42" s="26" t="s">
        <v>75</v>
      </c>
      <c r="C42" s="16" t="str">
        <f>HYPERLINK("https://www.dropbox.com/sh/iwmsawuzg5zinu6/AACOezIH5ivfCTxfwOsJYhuga?dl=0","Link")</f>
        <v>Link</v>
      </c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10.5" customHeight="1">
      <c r="A43" s="26" t="s">
        <v>76</v>
      </c>
      <c r="B43" s="26" t="s">
        <v>77</v>
      </c>
      <c r="C43" s="16" t="str">
        <f>HYPERLINK("https://www.dropbox.com/sh/7ejftzbcybdrf9w/AAAujHj6LKQ_3daOqLPr86oRa?dl=0","Link")</f>
        <v>Link</v>
      </c>
      <c r="D43" s="17" t="str">
        <f>HYPERLINK("https://vimeo.com/233677620","Link")</f>
        <v>Link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10.5" customHeight="1">
      <c r="A44" s="26" t="s">
        <v>78</v>
      </c>
      <c r="B44" s="26" t="s">
        <v>79</v>
      </c>
      <c r="C44" s="16" t="str">
        <f>HYPERLINK("https://www.dropbox.com/sh/ztceamwy0n9wytx/AACZrMWq3E3UytmwR5A0BZ_wa?dl=0","Link")</f>
        <v>Link</v>
      </c>
      <c r="D44" s="17" t="str">
        <f>HYPERLINK("https://vimeo.com/290026601","Link")</f>
        <v>Link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10.5" customHeight="1">
      <c r="A45" s="26" t="s">
        <v>80</v>
      </c>
      <c r="B45" s="26" t="s">
        <v>81</v>
      </c>
      <c r="C45" s="16" t="str">
        <f>HYPERLINK("https://www.dropbox.com/sh/73u91jejhl2gd47/AADG0xrhphXly2HsWLY7xO7Ia?dl=0","Link")</f>
        <v>Link</v>
      </c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10.5" customHeight="1">
      <c r="A46" s="26" t="s">
        <v>82</v>
      </c>
      <c r="B46" s="26" t="s">
        <v>83</v>
      </c>
      <c r="C46" s="21" t="str">
        <f>HYPERLINK("https://www.dropbox.com/sh/zwm540rowhozdhv/AADWagYMimqQDSVh0FKAgFpJa?dl=0","Link")</f>
        <v>Link</v>
      </c>
      <c r="D46" s="17" t="str">
        <f>HYPERLINK("https://vimeo.com/290025754","Link")</f>
        <v>Link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10.5" customHeight="1">
      <c r="A47" s="26" t="s">
        <v>84</v>
      </c>
      <c r="B47" s="26" t="s">
        <v>85</v>
      </c>
      <c r="C47" s="16" t="str">
        <f>HYPERLINK("https://www.dropbox.com/sh/bbx6qnnzosgjge9/AADC9HZ1CBmfYUU9npCKKOQla?dl=0","Link")</f>
        <v>Link</v>
      </c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10.5" customHeight="1">
      <c r="A48" s="7" t="s">
        <v>86</v>
      </c>
      <c r="B48" s="7" t="s">
        <v>87</v>
      </c>
      <c r="C48" s="16" t="str">
        <f>HYPERLINK("https://www.dropbox.com/sh/o441cus5nuzpzxk/AABgnCRe91lXuayLsnTwyIoGa?dl=0","New Assets!")</f>
        <v>New Assets!</v>
      </c>
      <c r="D48" s="17" t="str">
        <f>HYPERLINK("https://vimeo.com/365819254","New Video!")</f>
        <v>New Video!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10.5" customHeight="1">
      <c r="A49" s="26" t="s">
        <v>88</v>
      </c>
      <c r="B49" s="26" t="s">
        <v>89</v>
      </c>
      <c r="C49" s="16" t="str">
        <f>HYPERLINK("https://www.dropbox.com/sh/a3jfq0g3qmqldsc/AADo0LzzFwaErsgEzlXxppXBa?dl=0","Link")</f>
        <v>Link</v>
      </c>
      <c r="D49" s="17" t="str">
        <f t="shared" ref="D49:D50" si="8">HYPERLINK("https://vimeo.com/290027120","Link")</f>
        <v>Link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10.5" customHeight="1">
      <c r="A50" s="26" t="s">
        <v>90</v>
      </c>
      <c r="B50" s="26" t="s">
        <v>91</v>
      </c>
      <c r="C50" s="16" t="str">
        <f>HYPERLINK("https://www.dropbox.com/sh/4li4r3vnopm1vg8/AAA7M1hYqGE6DXXYfTJEvb7Ea?dl=0","Link")</f>
        <v>Link</v>
      </c>
      <c r="D50" s="17" t="str">
        <f t="shared" si="8"/>
        <v>Link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10.5" customHeight="1">
      <c r="A51" s="26" t="s">
        <v>92</v>
      </c>
      <c r="B51" s="26" t="s">
        <v>93</v>
      </c>
      <c r="C51" s="16" t="str">
        <f>HYPERLINK("https://www.dropbox.com/sh/r4bcbrsrbo6mml7/AABjxUJW3cuLW9epszo5U672a?dl=0","Link")</f>
        <v>Link</v>
      </c>
      <c r="D51" s="17" t="str">
        <f>HYPERLINK("https://vimeo.com/290027598","Link")</f>
        <v>Link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10.5" customHeight="1">
      <c r="A52" s="1" t="s">
        <v>94</v>
      </c>
      <c r="B52" s="1" t="s">
        <v>95</v>
      </c>
      <c r="C52" s="16" t="str">
        <f>HYPERLINK("https://www.dropbox.com/sh/iuuccqfl06gdktb/AAB1VJ3iQQwGqPsWTcd6CO_la?dl=0","Link")</f>
        <v>Link</v>
      </c>
      <c r="D52" s="17" t="str">
        <f>HYPERLINK("https://vimeo.com/233742835","Link")</f>
        <v>Link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10.5" customHeight="1">
      <c r="A53" s="26" t="s">
        <v>96</v>
      </c>
      <c r="B53" s="26" t="s">
        <v>97</v>
      </c>
      <c r="C53" s="16" t="str">
        <f>HYPERLINK("https://www.dropbox.com/sh/8i6rlwd3yq3t4jc/AACM2G8-qZmymFkBL4ouQFwAa?dl=0","Link")</f>
        <v>Link</v>
      </c>
      <c r="D53" s="17" t="str">
        <f>HYPERLINK("https://vimeo.com/233564226","Link")</f>
        <v>Link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10.5" customHeight="1">
      <c r="A54" s="26" t="s">
        <v>98</v>
      </c>
      <c r="B54" s="26" t="s">
        <v>99</v>
      </c>
      <c r="C54" s="21" t="str">
        <f t="shared" ref="C54:C55" si="9">HYPERLINK("https://www.dropbox.com/sh/0rrv9jcg6q2tvye/AAD4tlPro5j4FMuRCGo7Wrgea?dl=0","Link")</f>
        <v>Link</v>
      </c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10.5" customHeight="1">
      <c r="A55" s="26" t="s">
        <v>100</v>
      </c>
      <c r="B55" s="26" t="s">
        <v>101</v>
      </c>
      <c r="C55" s="21" t="str">
        <f t="shared" si="9"/>
        <v>Link</v>
      </c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10.5" customHeight="1">
      <c r="A56" s="26" t="s">
        <v>102</v>
      </c>
      <c r="B56" s="26" t="s">
        <v>103</v>
      </c>
      <c r="C56" s="16" t="str">
        <f>HYPERLINK("https://www.dropbox.com/sh/vmrhjw8bjxoga19/AAAIHMnTV0NwXXt-swcubbIka?dl=0","Link")</f>
        <v>Link</v>
      </c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10.5" customHeight="1">
      <c r="A57" s="27" t="s">
        <v>104</v>
      </c>
      <c r="B57" s="27" t="s">
        <v>105</v>
      </c>
      <c r="C57" s="16" t="str">
        <f>HYPERLINK("https://www.dropbox.com/sh/vmrhjw8bjxoga19/AAAIHMnTV0NwXXt-swcubbIka?dl=0","New Assets!")</f>
        <v>New Assets!</v>
      </c>
      <c r="D57" s="17" t="str">
        <f>HYPERLINK("https://vimeo.com/365816957","New Video!")</f>
        <v>New Video!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10.5" customHeight="1">
      <c r="A58" s="26" t="s">
        <v>106</v>
      </c>
      <c r="B58" s="26" t="s">
        <v>107</v>
      </c>
      <c r="C58" s="16" t="str">
        <f>HYPERLINK("https://www.dropbox.com/sh/kpiqqr5yu6tvwhv/AACq5Pc7-BUpXjiN0hW0XKoSa?dl=0","Link")</f>
        <v>Link</v>
      </c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10.5" customHeight="1">
      <c r="A59" s="1" t="s">
        <v>108</v>
      </c>
      <c r="B59" s="1" t="s">
        <v>109</v>
      </c>
      <c r="C59" s="16" t="str">
        <f>HYPERLINK("https://www.dropbox.com/sh/58d13vf0hakz9dv/AABlwgte13SYKR4w9VTiPrZUa?dl=0","Link")</f>
        <v>Link</v>
      </c>
      <c r="D59" s="17" t="str">
        <f>HYPERLINK("https://vimeo.com/290028814","Link")</f>
        <v>Link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10.5" customHeight="1">
      <c r="A60" s="1" t="s">
        <v>110</v>
      </c>
      <c r="B60" s="1" t="s">
        <v>111</v>
      </c>
      <c r="C60" s="16" t="str">
        <f>HYPERLINK("https://www.dropbox.com/sh/911ymbj2nk8dc1x/AAAnaq0US6Ntg-5yC3g8DWxAa?dl=0","Link")</f>
        <v>Link</v>
      </c>
      <c r="D60" s="17" t="str">
        <f>HYPERLINK("https://vimeo.com/287509359","Link")</f>
        <v>Link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10.5" customHeight="1">
      <c r="A61" s="26" t="s">
        <v>112</v>
      </c>
      <c r="B61" s="26" t="s">
        <v>113</v>
      </c>
      <c r="C61" s="16" t="str">
        <f>HYPERLINK("https://www.dropbox.com/sh/gy6idkmbuqsoybq/AABPMDCrckrQ9WrUxvI2L_xDa?dl=0","Link")</f>
        <v>Link</v>
      </c>
      <c r="D61" s="17" t="str">
        <f t="shared" ref="D61:D62" si="10">HYPERLINK("https://vimeo.com/290026914","Link")</f>
        <v>Link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10.5" customHeight="1">
      <c r="A62" s="26" t="s">
        <v>114</v>
      </c>
      <c r="B62" s="26" t="s">
        <v>115</v>
      </c>
      <c r="C62" s="21" t="str">
        <f>HYPERLINK("https://www.dropbox.com/sh/ctl5d92dwzyzn3y/AABnYfg5QNqElD6ebrLN4D4ia?dl=0","Link")</f>
        <v>Link</v>
      </c>
      <c r="D62" s="17" t="str">
        <f t="shared" si="10"/>
        <v>Link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10.5" customHeight="1">
      <c r="A63" s="26"/>
      <c r="B63" s="26"/>
      <c r="C63" s="3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10.5" customHeight="1">
      <c r="A64" s="26"/>
      <c r="B64" s="28" t="s">
        <v>116</v>
      </c>
      <c r="C64" s="3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10.5" customHeight="1">
      <c r="A65" s="8" t="s">
        <v>117</v>
      </c>
      <c r="B65" s="29" t="s">
        <v>118</v>
      </c>
      <c r="C65" s="16" t="str">
        <f>HYPERLINK("https://www.dropbox.com/sh/wn7whpxscx55hi4/AABo9jcBsvywB-3zP8TxrGqqa?dl=0","New Assets!")</f>
        <v>New Assets!</v>
      </c>
      <c r="D65" s="17" t="str">
        <f>HYPERLINK("https://vimeo.com/365822489","New Video!")</f>
        <v>New Video!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10.5" customHeight="1">
      <c r="A66" s="30" t="s">
        <v>119</v>
      </c>
      <c r="B66" s="30" t="s">
        <v>120</v>
      </c>
      <c r="C66" s="16" t="str">
        <f>HYPERLINK("https://www.dropbox.com/sh/1lw52qosy647k0j/AACuSjVrLndxHMCq77RvuJusa?dl=0","New Assets!")</f>
        <v>New Assets!</v>
      </c>
      <c r="D66" s="17" t="str">
        <f>HYPERLINK("https://vimeo.com/365823820","New Video!")</f>
        <v>New Video!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10.5" customHeight="1">
      <c r="A67" s="30" t="s">
        <v>121</v>
      </c>
      <c r="B67" s="30" t="s">
        <v>122</v>
      </c>
      <c r="C67" s="16" t="str">
        <f>HYPERLINK("https://www.dropbox.com/sh/0nd15xocsyvlq1y/AABfGoLBtHZZmJR9tmVglwBNa?dl=0","New Assets!")</f>
        <v>New Assets!</v>
      </c>
      <c r="D67" s="17" t="str">
        <f>HYPERLINK("https://vimeo.com/365822899","New Video!")</f>
        <v>New Video!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10.5" customHeight="1">
      <c r="A68" s="8" t="s">
        <v>123</v>
      </c>
      <c r="B68" s="29" t="s">
        <v>124</v>
      </c>
      <c r="C68" s="16" t="str">
        <f>HYPERLINK("https://www.dropbox.com/sh/0qmqqa232nfj0qx/AAA5fPmi7GzD9zj3CZ60C6c6a?dl=0","New Assets!")</f>
        <v>New Assets!</v>
      </c>
      <c r="D68" s="17" t="str">
        <f>HYPERLINK("https://vimeo.com/365821131","New Video!")</f>
        <v>New Video!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10.5" customHeight="1">
      <c r="A69" s="30" t="s">
        <v>125</v>
      </c>
      <c r="B69" s="30" t="s">
        <v>126</v>
      </c>
      <c r="C69" s="16" t="str">
        <f>HYPERLINK("https://www.dropbox.com/sh/5zx5u0z5tjvieij/AAA4jy2YtXbCwRAaBZfcTZTma?dl=0","New Assets!")</f>
        <v>New Assets!</v>
      </c>
      <c r="D69" s="17" t="str">
        <f>HYPERLINK("https://vimeo.com/365815910","New Video!")</f>
        <v>New Video!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10.5" customHeight="1">
      <c r="A70" s="30" t="s">
        <v>127</v>
      </c>
      <c r="B70" s="30" t="s">
        <v>128</v>
      </c>
      <c r="C70" s="16" t="str">
        <f>HYPERLINK("https://www.dropbox.com/sh/mmm8ylbk4rmcnfs/AABIBVcBxmejm8WDcBAYHkQ1a?dl=0","New Assets!")</f>
        <v>New Assets!</v>
      </c>
      <c r="D70" s="17" t="str">
        <f>HYPERLINK("https://vimeo.com/365817424","New Video!")</f>
        <v>New Video!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10.5" customHeight="1">
      <c r="A71" s="30" t="s">
        <v>129</v>
      </c>
      <c r="B71" s="30" t="s">
        <v>130</v>
      </c>
      <c r="C71" s="16" t="str">
        <f>HYPERLINK("https://www.dropbox.com/sh/b2fun8hnhah7fmm/AAD2YE8MG-a0tmDVQFhCwWL5a?dl=0","New Assets!")</f>
        <v>New Assets!</v>
      </c>
      <c r="D71" s="17" t="str">
        <f>HYPERLINK("https://vimeo.com/365818140","New Video!")</f>
        <v>New Video!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10.5" customHeight="1">
      <c r="A72" s="8" t="s">
        <v>131</v>
      </c>
      <c r="B72" s="29" t="s">
        <v>132</v>
      </c>
      <c r="C72" s="16" t="str">
        <f>HYPERLINK("https://www.dropbox.com/sh/8ng3c1wtle43awn/AADYM9_Nrd6MgdgVU6TVcVRga?dl=0","New Assets!")</f>
        <v>New Assets!</v>
      </c>
      <c r="D72" s="17" t="str">
        <f>HYPERLINK("https://vimeo.com/365821577","New Video!")</f>
        <v>New Video!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10.5" customHeight="1">
      <c r="A73" s="8" t="s">
        <v>133</v>
      </c>
      <c r="B73" s="29" t="s">
        <v>134</v>
      </c>
      <c r="C73" s="16" t="str">
        <f>HYPERLINK("https://www.dropbox.com/sh/71k8yp6p6yr0y7o/AABDV5a6xOdojQ_otuSmR-pMa?dl=0","New Assets!")</f>
        <v>New Assets!</v>
      </c>
      <c r="D73" s="17" t="str">
        <f t="shared" ref="D73:D74" si="11">HYPERLINK("https://vimeo.com/365819818","New Video!")</f>
        <v>New Video!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10.5" customHeight="1">
      <c r="A74" s="8" t="s">
        <v>135</v>
      </c>
      <c r="B74" s="29" t="s">
        <v>136</v>
      </c>
      <c r="C74" s="16" t="str">
        <f>HYPERLINK("https://www.dropbox.com/sh/flk6qclpubj09pq/AACYfjK5ilz2W6sU3vu2Jjria?dl=0","New Assets!")</f>
        <v>New Assets!</v>
      </c>
      <c r="D74" s="17" t="str">
        <f t="shared" si="11"/>
        <v>New Video!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10.5" customHeight="1">
      <c r="A75" s="30" t="s">
        <v>137</v>
      </c>
      <c r="B75" s="30" t="s">
        <v>138</v>
      </c>
      <c r="C75" s="16" t="str">
        <f>HYPERLINK("https://www.dropbox.com/sh/0rfr0voqr7bsnb0/AAC6EmleqhIYKbh3SvSmbU9xa?dl=0","New Assets!")</f>
        <v>New Assets!</v>
      </c>
      <c r="D75" s="17" t="str">
        <f>HYPERLINK("https://vimeo.com/365818719","New Video!")</f>
        <v>New Video!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10.5" customHeight="1">
      <c r="A76" s="8" t="s">
        <v>139</v>
      </c>
      <c r="B76" s="29" t="s">
        <v>140</v>
      </c>
      <c r="C76" s="16" t="str">
        <f>HYPERLINK("https://www.dropbox.com/sh/fanx7ut6xkt12ro/AABLYn8nvKi_ZtFLXOki1b5Ha?dl=0","New Assets!")</f>
        <v>New Assets!</v>
      </c>
      <c r="D76" s="3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10.5" customHeight="1">
      <c r="A77" s="1"/>
      <c r="B77" s="22"/>
      <c r="C77" s="3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10.5" customHeight="1">
      <c r="A78" s="1"/>
      <c r="B78" s="10" t="s">
        <v>141</v>
      </c>
      <c r="C78" s="3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10.5" customHeight="1">
      <c r="A79" s="1" t="s">
        <v>142</v>
      </c>
      <c r="B79" s="1" t="s">
        <v>143</v>
      </c>
      <c r="C79" s="16" t="str">
        <f>HYPERLINK("https://www.dropbox.com/sh/fkzzsnfzue75ppo/AADysXQW_bq9NuhM-Dke8ukWa?dl=0","Link")</f>
        <v>Link</v>
      </c>
      <c r="D79" s="17" t="str">
        <f>HYPERLINK("https://vimeo.com/233560181","Link")</f>
        <v>Link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10.5" customHeight="1">
      <c r="A80" s="1" t="s">
        <v>144</v>
      </c>
      <c r="B80" s="1" t="s">
        <v>145</v>
      </c>
      <c r="C80" s="16" t="str">
        <f>HYPERLINK("https://www.dropbox.com/sh/ymbpliqmds9thy1/AAAQa38I8_Z90wmpUorDeUMSa?dl=0","Link")</f>
        <v>Link</v>
      </c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10.5" customHeight="1">
      <c r="A81" s="1"/>
      <c r="B81" s="1"/>
      <c r="C81" s="3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10.5" customHeight="1">
      <c r="A82" s="1"/>
      <c r="B82" s="10" t="s">
        <v>146</v>
      </c>
      <c r="C82" s="3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10.5" customHeight="1">
      <c r="A83" s="1" t="s">
        <v>147</v>
      </c>
      <c r="B83" s="1" t="s">
        <v>148</v>
      </c>
      <c r="C83" s="16" t="str">
        <f>HYPERLINK("https://www.dropbox.com/sh/7zwrtcj9nx95n8l/AADGVBTqjGaHur1sVD7z9c0aa?dl=0","Link")</f>
        <v>Link</v>
      </c>
      <c r="D83" s="17" t="str">
        <f>HYPERLINK("https://vimeo.com/287492060","Link")</f>
        <v>Link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10.5" customHeight="1">
      <c r="A84" s="1" t="s">
        <v>149</v>
      </c>
      <c r="B84" s="1" t="s">
        <v>150</v>
      </c>
      <c r="C84" s="16" t="str">
        <f>HYPERLINK("https://www.dropbox.com/sh/lmsefqwrzdrjfgy/AABqEdmWbR9sUQA1ncJt3lGUa?dl=0","Link")</f>
        <v>Link</v>
      </c>
      <c r="D84" s="17" t="str">
        <f>HYPERLINK("https://vimeo.com/233533542","Link")</f>
        <v>Link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10.5" customHeight="1">
      <c r="A85" s="26" t="s">
        <v>151</v>
      </c>
      <c r="B85" s="26" t="s">
        <v>152</v>
      </c>
      <c r="C85" s="21" t="str">
        <f>HYPERLINK("https://www.dropbox.com/sh/hcd0pqpxwkxfmw8/AAA8mqutz-GcyCysqD0iMCG_a?dl=0","Link")</f>
        <v>Link</v>
      </c>
      <c r="D85" s="17" t="str">
        <f>HYPERLINK("https://vimeo.com/233553637","Link")</f>
        <v>Link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10.5" customHeight="1">
      <c r="A86" s="1" t="s">
        <v>153</v>
      </c>
      <c r="B86" s="1" t="s">
        <v>154</v>
      </c>
      <c r="C86" s="16" t="str">
        <f>HYPERLINK("https://www.dropbox.com/sh/tueun4t7beon2wo/AAAKWudLxtBbeyO4u7y3GkxEa?dl=0","Link")</f>
        <v>Link</v>
      </c>
      <c r="D86" s="17" t="str">
        <f>HYPERLINK("https://vimeo.com/233680151","Link")</f>
        <v>Link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10.5" customHeight="1">
      <c r="A87" s="26" t="s">
        <v>155</v>
      </c>
      <c r="B87" s="26" t="s">
        <v>156</v>
      </c>
      <c r="C87" s="16" t="str">
        <f>HYPERLINK("https://www.dropbox.com/sh/ai8tafr8m9903n9/AAA1razQa9ny66UqKGtw4x_Ya?dl=0","New Assets!")</f>
        <v>New Assets!</v>
      </c>
      <c r="D87" s="17" t="str">
        <f t="shared" ref="D87:D88" si="12">HYPERLINK("https://vimeo.com/233558173","Link")</f>
        <v>Link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10.5" customHeight="1">
      <c r="A88" s="30" t="s">
        <v>157</v>
      </c>
      <c r="B88" s="30" t="s">
        <v>158</v>
      </c>
      <c r="C88" s="16" t="str">
        <f>HYPERLINK("https://www.dropbox.com/sh/ey7hhi89265allj/AACrt_MX8GIlvy3RXjUfIZzGa?dl=0","New Assets!")</f>
        <v>New Assets!</v>
      </c>
      <c r="D88" s="17" t="str">
        <f t="shared" si="12"/>
        <v>Link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10.5" customHeight="1">
      <c r="A89" s="25" t="s">
        <v>159</v>
      </c>
      <c r="B89" s="25" t="s">
        <v>160</v>
      </c>
      <c r="C89" s="16" t="str">
        <f t="shared" ref="C89:C90" si="13">HYPERLINK("https://www.dropbox.com/sh/o60ay77nfn24f2x/AAAf-HF_0e64bhHpAYlB6zpza?dl=0","New Assets!")</f>
        <v>New Assets!</v>
      </c>
      <c r="D89" s="17" t="str">
        <f t="shared" ref="D89:D90" si="14">HYPERLINK("https://vimeo.com/365825419","New Video!")</f>
        <v>New Video!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10.5" customHeight="1">
      <c r="A90" s="25" t="s">
        <v>161</v>
      </c>
      <c r="B90" s="25" t="s">
        <v>162</v>
      </c>
      <c r="C90" s="16" t="str">
        <f t="shared" si="13"/>
        <v>New Assets!</v>
      </c>
      <c r="D90" s="17" t="str">
        <f t="shared" si="14"/>
        <v>New Video!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10.5" customHeight="1">
      <c r="A91" s="8" t="s">
        <v>163</v>
      </c>
      <c r="B91" s="29" t="s">
        <v>164</v>
      </c>
      <c r="C91" s="21" t="str">
        <f>HYPERLINK("https://www.dropbox.com/sh/0akuqvfbf3izany/AADO_d-DB-skK446IzYVS7z5a?dl=0","Link")</f>
        <v>Link</v>
      </c>
      <c r="D91" s="17" t="str">
        <f>HYPERLINK("https://vimeo.com/233558777","Link")</f>
        <v>Link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10.5" customHeight="1">
      <c r="A92" s="7" t="s">
        <v>165</v>
      </c>
      <c r="B92" s="7" t="s">
        <v>166</v>
      </c>
      <c r="C92" s="16" t="str">
        <f>HYPERLINK("https://www.dropbox.com/sh/n0e3n1wvbm26i2z/AAAyWqqmblDJ_kIFrZx3uX60a?dl=0","New Assets!")</f>
        <v>New Assets!</v>
      </c>
      <c r="D92" s="17" t="str">
        <f t="shared" ref="D92:D94" si="15">HYPERLINK("https://vimeo.com/365824351","New Video!")</f>
        <v>New Video!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10.5" customHeight="1">
      <c r="A93" s="7" t="s">
        <v>167</v>
      </c>
      <c r="B93" s="7" t="s">
        <v>168</v>
      </c>
      <c r="C93" s="16" t="str">
        <f t="shared" ref="C93:C94" si="16">HYPERLINK("https://www.dropbox.com/sh/nkh0xnyjbi6sezu/AAAG8XYLTKaAGV7UM5lS34wja?dl=0","New Assets!")</f>
        <v>New Assets!</v>
      </c>
      <c r="D93" s="17" t="str">
        <f t="shared" si="15"/>
        <v>New Video!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10.5" customHeight="1">
      <c r="A94" s="7" t="s">
        <v>169</v>
      </c>
      <c r="B94" s="7" t="s">
        <v>170</v>
      </c>
      <c r="C94" s="16" t="str">
        <f t="shared" si="16"/>
        <v>New Assets!</v>
      </c>
      <c r="D94" s="17" t="str">
        <f t="shared" si="15"/>
        <v>New Video!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10.5" customHeight="1">
      <c r="A95" s="26" t="s">
        <v>171</v>
      </c>
      <c r="B95" s="26" t="s">
        <v>172</v>
      </c>
      <c r="C95" s="16" t="str">
        <f>HYPERLINK("https://www.dropbox.com/sh/5alg6el15262f07/AABHfePDFSJHOlSns90IkjAna?dl=0","Link")</f>
        <v>Link</v>
      </c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10.5" customHeight="1">
      <c r="A96" s="26" t="s">
        <v>173</v>
      </c>
      <c r="B96" s="26" t="s">
        <v>174</v>
      </c>
      <c r="C96" s="21" t="str">
        <f>HYPERLINK("https://www.dropbox.com/sh/yczj9epi7td8spj/AADsZ07fVrDVzFvb0WwRirjma?dl=0","Link")</f>
        <v>Link</v>
      </c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10.5" customHeight="1">
      <c r="A97" s="26"/>
      <c r="B97" s="26"/>
      <c r="C97" s="3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10.5" customHeight="1">
      <c r="A98" s="1"/>
      <c r="B98" s="10" t="s">
        <v>175</v>
      </c>
      <c r="C98" s="3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10.5" customHeight="1">
      <c r="A99" s="26" t="s">
        <v>176</v>
      </c>
      <c r="B99" s="26" t="s">
        <v>177</v>
      </c>
      <c r="C99" s="21" t="str">
        <f t="shared" ref="C99:C104" si="17">HYPERLINK("https://www.dropbox.com/sh/fk1q7bdy9xe1xcy/AAB14c54RP0mUFsCoTIk_IJNa?dl=0","Link")</f>
        <v>Link</v>
      </c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10.5" customHeight="1">
      <c r="A100" s="26" t="s">
        <v>178</v>
      </c>
      <c r="B100" s="26" t="s">
        <v>179</v>
      </c>
      <c r="C100" s="21" t="str">
        <f t="shared" si="17"/>
        <v>Link</v>
      </c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10.5" customHeight="1">
      <c r="A101" s="26" t="s">
        <v>180</v>
      </c>
      <c r="B101" s="26" t="s">
        <v>181</v>
      </c>
      <c r="C101" s="21" t="str">
        <f t="shared" si="17"/>
        <v>Link</v>
      </c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10.5" customHeight="1">
      <c r="A102" s="26" t="s">
        <v>182</v>
      </c>
      <c r="B102" s="26" t="s">
        <v>183</v>
      </c>
      <c r="C102" s="21" t="str">
        <f t="shared" si="17"/>
        <v>Link</v>
      </c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10.5" customHeight="1">
      <c r="A103" s="26" t="s">
        <v>184</v>
      </c>
      <c r="B103" s="26" t="s">
        <v>185</v>
      </c>
      <c r="C103" s="21" t="str">
        <f t="shared" si="17"/>
        <v>Link</v>
      </c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10.5" customHeight="1">
      <c r="A104" s="26" t="s">
        <v>186</v>
      </c>
      <c r="B104" s="26" t="s">
        <v>187</v>
      </c>
      <c r="C104" s="21" t="str">
        <f t="shared" si="17"/>
        <v>Link</v>
      </c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10.5" customHeight="1">
      <c r="A105" s="26" t="s">
        <v>188</v>
      </c>
      <c r="B105" s="26" t="s">
        <v>189</v>
      </c>
      <c r="C105" s="16" t="str">
        <f>HYPERLINK("https://www.dropbox.com/sh/n6uq1o1w7hq9gw1/AADwK2k6UEZJpjuBUs5ukQ56a?dl=0","Link")</f>
        <v>Link</v>
      </c>
      <c r="D105" s="17" t="str">
        <f t="shared" ref="D105:D107" si="18">HYPERLINK("https://vimeo.com/290026352","Link")</f>
        <v>Link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10.5" customHeight="1">
      <c r="A106" s="1" t="s">
        <v>190</v>
      </c>
      <c r="B106" s="22" t="s">
        <v>191</v>
      </c>
      <c r="C106" s="16" t="str">
        <f>HYPERLINK("https://www.dropbox.com/sh/u3n7ko5c3bnhr2t/AAB8USQ-fQ99wX3yQXRS0dkTa?dl=0","Link")</f>
        <v>Link</v>
      </c>
      <c r="D106" s="17" t="str">
        <f t="shared" si="18"/>
        <v>Link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10.5" customHeight="1">
      <c r="A107" s="26" t="s">
        <v>192</v>
      </c>
      <c r="B107" s="26" t="s">
        <v>193</v>
      </c>
      <c r="C107" s="16" t="str">
        <f>HYPERLINK("https://www.dropbox.com/sh/njzzylpq5b4rjr5/AADo2X1YY6pmxCbtor96sP5Sa?dl=0","Link")</f>
        <v>Link</v>
      </c>
      <c r="D107" s="17" t="str">
        <f t="shared" si="18"/>
        <v>Link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10.5" customHeight="1">
      <c r="A108" s="26" t="s">
        <v>194</v>
      </c>
      <c r="B108" s="26" t="s">
        <v>195</v>
      </c>
      <c r="C108" s="16" t="str">
        <f>HYPERLINK("https://www.dropbox.com/sh/zvhd6vnomfrh14r/AABG7oeRUZsH8oJDKLovyL_xa?dl=0","Link")</f>
        <v>Link</v>
      </c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10.5" customHeight="1">
      <c r="A109" s="26" t="s">
        <v>196</v>
      </c>
      <c r="B109" s="26" t="s">
        <v>197</v>
      </c>
      <c r="C109" s="16" t="str">
        <f>HYPERLINK("https://www.dropbox.com/sh/fwd9xpeock4kfq5/AACpRH6Y69nd1lBUlst59Jpna?dl=0","Link")</f>
        <v>Link</v>
      </c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10.5" customHeight="1">
      <c r="A110" s="26" t="s">
        <v>198</v>
      </c>
      <c r="B110" s="26" t="s">
        <v>199</v>
      </c>
      <c r="C110" s="32" t="str">
        <f>HYPERLINK("https://www.dropbox.com/sh/62i2wjbh49f62rh/AABswT7akjmQEru_5TiGUKmMa?dl=0","Link")</f>
        <v>Link</v>
      </c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10.5" customHeight="1">
      <c r="A111" s="26" t="s">
        <v>200</v>
      </c>
      <c r="B111" s="26" t="s">
        <v>201</v>
      </c>
      <c r="C111" s="16" t="str">
        <f>HYPERLINK("https://www.dropbox.com/sh/og7nt0mkf1r8xde/AAAafhYkL4GxrenJSj6UvfIia?dl=0","Link")</f>
        <v>Link</v>
      </c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10.5" customHeight="1">
      <c r="A112" s="1" t="s">
        <v>202</v>
      </c>
      <c r="B112" s="22" t="s">
        <v>203</v>
      </c>
      <c r="C112" s="16" t="str">
        <f>HYPERLINK("https://www.dropbox.com/sh/1i44qeqw6jcp8v8/AACgCfi0xQQIgi8Zrk-eM9O8a?dl=0","Link")</f>
        <v>Link</v>
      </c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10.5" customHeight="1">
      <c r="A113" s="1" t="s">
        <v>204</v>
      </c>
      <c r="B113" s="22" t="s">
        <v>205</v>
      </c>
      <c r="C113" s="16" t="str">
        <f>HYPERLINK("https://www.dropbox.com/sh/ncxznj6fv8mhvl7/AAAjcZ_BViYd1QIEHhsid-MMa?dl=0","Link")</f>
        <v>Link</v>
      </c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10.5" customHeight="1">
      <c r="A114" s="26" t="s">
        <v>206</v>
      </c>
      <c r="B114" s="26" t="s">
        <v>207</v>
      </c>
      <c r="C114" s="16" t="str">
        <f>HYPERLINK("https://www.dropbox.com/sh/oeryyxadnocndu4/AACCDWx8QxfSkx8cfpw_HdI_a?dl=0","Link")</f>
        <v>Link</v>
      </c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10.5" customHeight="1">
      <c r="A115" s="26" t="s">
        <v>208</v>
      </c>
      <c r="B115" s="26" t="s">
        <v>209</v>
      </c>
      <c r="C115" s="16" t="str">
        <f>HYPERLINK("https://www.dropbox.com/sh/pstvtir2dx96qdc/AAAtkx5rWDUrvtsJOORlKu3ua?dl=0","Link")</f>
        <v>Link</v>
      </c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10.5" customHeight="1">
      <c r="A116" s="9" t="s">
        <v>210</v>
      </c>
      <c r="B116" s="33" t="s">
        <v>211</v>
      </c>
      <c r="C116" s="21" t="str">
        <f>HYPERLINK("https://www.dropbox.com/sh/us9a1iuu6e5m5se/AABY9DTn3lmbxtpNdhzSuV2Ya?dl=0","Link")</f>
        <v>Link</v>
      </c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10.5" customHeight="1">
      <c r="A117" s="26" t="s">
        <v>212</v>
      </c>
      <c r="B117" s="26" t="s">
        <v>213</v>
      </c>
      <c r="C117" s="16" t="str">
        <f>HYPERLINK("https://www.dropbox.com/sh/w3fc5g9xnejciul/AAB_ZBMWxlDG5t3u7fAxXcKwa?dl=0","Link")</f>
        <v>Link</v>
      </c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10.5" customHeight="1">
      <c r="A118" s="26" t="s">
        <v>214</v>
      </c>
      <c r="B118" s="26" t="s">
        <v>215</v>
      </c>
      <c r="C118" s="21" t="str">
        <f>HYPERLINK("https://www.dropbox.com/sh/az5aq11uu7v6qe9/AAD5WxllzFsg61MU-7LHgqJ1a?dl=0","Link")</f>
        <v>Link</v>
      </c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10.5" customHeight="1">
      <c r="A119" s="34" t="s">
        <v>216</v>
      </c>
      <c r="B119" s="34" t="s">
        <v>217</v>
      </c>
      <c r="C119" s="21" t="str">
        <f>HYPERLINK("https://www.dropbox.com/sh/qjeag72lbiaoncv/AAAp-ZhLnwph2qvIL6Nxk4tna?dl=0","Link")</f>
        <v>Link</v>
      </c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10.5" customHeight="1">
      <c r="A120" s="26" t="s">
        <v>218</v>
      </c>
      <c r="B120" s="26" t="s">
        <v>219</v>
      </c>
      <c r="C120" s="21" t="str">
        <f>HYPERLINK("https://www.dropbox.com/sh/vf5fd86d62gtk9o/AAC6AHJ2lOUL3GVj_Q6ik8aPa?dl=0","Link")</f>
        <v>Link</v>
      </c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10.5" customHeight="1">
      <c r="A121" s="26" t="s">
        <v>220</v>
      </c>
      <c r="B121" s="26" t="s">
        <v>221</v>
      </c>
      <c r="C121" s="16" t="str">
        <f>HYPERLINK("https://www.dropbox.com/sh/nr7pc2jkh2hkvev/AADrMetx6UkH6xFJ0wXzq-Ipa?dl=0","Link")</f>
        <v>Link</v>
      </c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10.5" customHeight="1">
      <c r="A122" s="34" t="s">
        <v>222</v>
      </c>
      <c r="B122" s="34" t="s">
        <v>223</v>
      </c>
      <c r="C122" s="16" t="str">
        <f>HYPERLINK("https://www.dropbox.com/sh/4ln8gpk94u42puh/AAAW0rpGTqtHj4OwhPDzozila?dl=0","New Assets!")</f>
        <v>New Assets!</v>
      </c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10.5" customHeight="1">
      <c r="A123" s="26" t="s">
        <v>224</v>
      </c>
      <c r="B123" s="26" t="s">
        <v>225</v>
      </c>
      <c r="C123" s="16" t="str">
        <f>HYPERLINK("https://www.dropbox.com/sh/lvlbmq8128fwe3u/AADqHFhtiL5_7ZeLjCRPKdGRa?dl=0","Link")</f>
        <v>Link</v>
      </c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10.5" customHeight="1">
      <c r="A124" s="9" t="s">
        <v>226</v>
      </c>
      <c r="B124" s="33" t="s">
        <v>227</v>
      </c>
      <c r="C124" s="16" t="str">
        <f>HYPERLINK("https://www.dropbox.com/sh/xueuo2jxnfmq9wi/AADwJUuH-eh7OILOQ_-N6lBQa?dl=0","New Assets!")</f>
        <v>New Assets!</v>
      </c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10.5" customHeight="1">
      <c r="A125" s="1"/>
      <c r="B125" s="22"/>
      <c r="C125" s="3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10.5" customHeight="1">
      <c r="A126" s="1"/>
      <c r="B126" s="10" t="s">
        <v>228</v>
      </c>
      <c r="C126" s="3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10.5" customHeight="1">
      <c r="A127" s="1" t="s">
        <v>229</v>
      </c>
      <c r="B127" s="20" t="s">
        <v>230</v>
      </c>
      <c r="C127" s="16" t="str">
        <f>HYPERLINK("https://www.dropbox.com/sh/jsu5reeyz76b9x5/AADoeZTBLINhRXMD5lVQ5rDqa?dl=0","Link")</f>
        <v>Link</v>
      </c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10.5" customHeight="1">
      <c r="A128" s="9" t="s">
        <v>231</v>
      </c>
      <c r="B128" s="35" t="s">
        <v>232</v>
      </c>
      <c r="C128" s="16" t="str">
        <f>HYPERLINK("https://www.dropbox.com/sh/jsu5reeyz76b9x5/AADoeZTBLINhRXMD5lVQ5rDqa?dl=0","New Assets!")</f>
        <v>New Assets!</v>
      </c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10.5" customHeight="1">
      <c r="A129" s="26" t="s">
        <v>233</v>
      </c>
      <c r="B129" s="26" t="s">
        <v>234</v>
      </c>
      <c r="C129" s="16" t="str">
        <f>HYPERLINK("https://www.dropbox.com/sh/p4ofkiosge5dy9e/AAAb2HNgBLO8lxOfYy037B2Fa?dl=0","Link")</f>
        <v>Link</v>
      </c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10.5" customHeight="1">
      <c r="A130" s="26" t="s">
        <v>235</v>
      </c>
      <c r="B130" s="26" t="s">
        <v>236</v>
      </c>
      <c r="C130" s="21" t="str">
        <f>HYPERLINK("https://www.dropbox.com/s/pxhsgy5cw5qzg29/Nomad_Endcap_onnet.jpg?dl=0","Link")</f>
        <v>Link</v>
      </c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10.5" customHeight="1">
      <c r="A131" s="1" t="s">
        <v>237</v>
      </c>
      <c r="B131" s="1" t="s">
        <v>238</v>
      </c>
      <c r="C131" s="16" t="str">
        <f>HYPERLINK("https://www.dropbox.com/sh/dwdivqfjghbai2h/AACd8otPKTnIxmj8lEIbGIg7a?dl=0","Link")</f>
        <v>Link</v>
      </c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10.5" customHeight="1">
      <c r="A132" s="1" t="s">
        <v>239</v>
      </c>
      <c r="B132" s="1" t="s">
        <v>240</v>
      </c>
      <c r="C132" s="16" t="str">
        <f>HYPERLINK("https://www.dropbox.com/sh/rli8vurvnkpalps/AABfwmqFHvPO1hmCrFIH9hmKa?dl=0","Link")</f>
        <v>Link</v>
      </c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10.5" customHeight="1">
      <c r="A133" s="1" t="s">
        <v>241</v>
      </c>
      <c r="B133" s="1" t="s">
        <v>242</v>
      </c>
      <c r="C133" s="16" t="str">
        <f t="shared" ref="C133:C134" si="19">HYPERLINK("https://www.dropbox.com/sh/499eu6xzuz3416x/AAD8P2MRnzNBZ--h2krBRWJka?dl=0","Link")</f>
        <v>Link</v>
      </c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10.5" customHeight="1">
      <c r="A134" s="1" t="s">
        <v>243</v>
      </c>
      <c r="B134" s="1" t="s">
        <v>244</v>
      </c>
      <c r="C134" s="16" t="str">
        <f t="shared" si="19"/>
        <v>Link</v>
      </c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10.5" customHeight="1">
      <c r="A135" s="1" t="s">
        <v>245</v>
      </c>
      <c r="B135" s="1" t="s">
        <v>246</v>
      </c>
      <c r="C135" s="21" t="str">
        <f t="shared" ref="C135:C136" si="20">HYPERLINK("https://www.dropbox.com/sh/phedvat7sxz7i0t/AACitVLtYQc6wxEVkz3nKkBPa?dl=0","Link")</f>
        <v>Link</v>
      </c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10.5" customHeight="1">
      <c r="A136" s="1" t="s">
        <v>247</v>
      </c>
      <c r="B136" s="1" t="s">
        <v>248</v>
      </c>
      <c r="C136" s="21" t="str">
        <f t="shared" si="20"/>
        <v>Link</v>
      </c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10.5" customHeight="1">
      <c r="A137" s="1" t="s">
        <v>249</v>
      </c>
      <c r="B137" s="1" t="s">
        <v>250</v>
      </c>
      <c r="C137" s="21" t="str">
        <f>HYPERLINK("https://www.dropbox.com/sh/fors9ljwqb8bwgo/AABC9_QtxHMtZAQRRcqnTFZMa?dl=0","Link")</f>
        <v>Link</v>
      </c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10.5" customHeight="1">
      <c r="A138" s="1" t="s">
        <v>251</v>
      </c>
      <c r="B138" s="1" t="s">
        <v>252</v>
      </c>
      <c r="C138" s="21" t="str">
        <f>HYPERLINK("https://www.dropbox.com/sh/y1i3kan47iokwc9/AABKaWuKEqvMDntIRW-iQbeGa?dl=0","Link")</f>
        <v>Link</v>
      </c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10.5" customHeight="1">
      <c r="A139" s="1" t="s">
        <v>253</v>
      </c>
      <c r="B139" s="1" t="s">
        <v>254</v>
      </c>
      <c r="C139" s="16" t="str">
        <f>HYPERLINK("https://www.dropbox.com/sh/tsuqjd90pt0q2f6/AAC8LCqB8P6vjF1D1DHtvUoCa?dl=0","Link")</f>
        <v>Link</v>
      </c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10.5" customHeight="1">
      <c r="A140" s="1" t="s">
        <v>255</v>
      </c>
      <c r="B140" s="1" t="s">
        <v>256</v>
      </c>
      <c r="C140" s="16" t="str">
        <f t="shared" ref="C140:C141" si="21">HYPERLINK("https://www.dropbox.com/sh/xot9rak7zd1os6d/AADsajQbvVsLvu38a3SzMF-ea?dl=0","Link")</f>
        <v>Link</v>
      </c>
      <c r="D140" s="17" t="str">
        <f t="shared" ref="D140:D141" si="22">HYPERLINK("https://vimeo.com/287506919","Link")</f>
        <v>Link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10.5" customHeight="1">
      <c r="A141" s="1" t="s">
        <v>257</v>
      </c>
      <c r="B141" s="1" t="s">
        <v>258</v>
      </c>
      <c r="C141" s="16" t="str">
        <f t="shared" si="21"/>
        <v>Link</v>
      </c>
      <c r="D141" s="17" t="str">
        <f t="shared" si="22"/>
        <v>Link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10.5" customHeight="1">
      <c r="A142" s="7" t="s">
        <v>259</v>
      </c>
      <c r="B142" s="7" t="s">
        <v>260</v>
      </c>
      <c r="C142" s="21" t="str">
        <f t="shared" ref="C142:C144" si="23">HYPERLINK("https://www.dropbox.com/sh/d316736wl0j9cca/AADUw2--gZHIjvqjyP0yTQzZa?dl=0","Link")</f>
        <v>Link</v>
      </c>
      <c r="D142" s="17" t="str">
        <f t="shared" ref="D142:D144" si="24">HYPERLINK("https://vimeo.com/365824118","New Video!")</f>
        <v>New Video!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10.5" customHeight="1">
      <c r="A143" s="7" t="s">
        <v>261</v>
      </c>
      <c r="B143" s="7" t="s">
        <v>262</v>
      </c>
      <c r="C143" s="21" t="str">
        <f t="shared" si="23"/>
        <v>Link</v>
      </c>
      <c r="D143" s="17" t="str">
        <f t="shared" si="24"/>
        <v>New Video!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10.5" customHeight="1">
      <c r="A144" s="7" t="s">
        <v>263</v>
      </c>
      <c r="B144" s="7" t="s">
        <v>264</v>
      </c>
      <c r="C144" s="21" t="str">
        <f t="shared" si="23"/>
        <v>Link</v>
      </c>
      <c r="D144" s="17" t="str">
        <f t="shared" si="24"/>
        <v>New Video!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10.5" customHeight="1">
      <c r="A145" s="1" t="s">
        <v>265</v>
      </c>
      <c r="B145" s="1" t="s">
        <v>266</v>
      </c>
      <c r="C145" s="21" t="str">
        <f>HYPERLINK("https://www.dropbox.com/sh/vlo4rba8zf5jswa/AABJ-7RXjuNU9KxDwL_7mCada?dl=0","Link")</f>
        <v>Link</v>
      </c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10.5" customHeight="1">
      <c r="A146" s="26" t="s">
        <v>267</v>
      </c>
      <c r="B146" s="26" t="s">
        <v>268</v>
      </c>
      <c r="C146" s="21" t="str">
        <f t="shared" ref="C146:C148" si="25">HYPERLINK("https://www.dropbox.com/sh/talu4bm3j24iqly/AAD9i68cdtYOXuHwmpXzsOBOa?dl=0","Link")</f>
        <v>Link</v>
      </c>
      <c r="D146" s="17" t="str">
        <f t="shared" ref="D146:D148" si="26">HYPERLINK("https://vimeo.com/289883939","Link")</f>
        <v>Link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10.5" customHeight="1">
      <c r="A147" s="26" t="s">
        <v>269</v>
      </c>
      <c r="B147" s="26" t="s">
        <v>270</v>
      </c>
      <c r="C147" s="21" t="str">
        <f t="shared" si="25"/>
        <v>Link</v>
      </c>
      <c r="D147" s="17" t="str">
        <f t="shared" si="26"/>
        <v>Link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10.5" customHeight="1">
      <c r="A148" s="26" t="s">
        <v>271</v>
      </c>
      <c r="B148" s="26" t="s">
        <v>272</v>
      </c>
      <c r="C148" s="16" t="str">
        <f t="shared" si="25"/>
        <v>Link</v>
      </c>
      <c r="D148" s="17" t="str">
        <f t="shared" si="26"/>
        <v>Link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10.5" customHeight="1">
      <c r="A149" s="1" t="s">
        <v>273</v>
      </c>
      <c r="B149" s="22" t="s">
        <v>274</v>
      </c>
      <c r="C149" s="16" t="str">
        <f>HYPERLINK("https://www.dropbox.com/sh/c89omgmjm7rsar9/AACjquMs5yzVMOpX8tgEApVIa?dl=0","Link")</f>
        <v>Link</v>
      </c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10.5" customHeight="1">
      <c r="A150" s="1" t="s">
        <v>275</v>
      </c>
      <c r="B150" s="1" t="s">
        <v>276</v>
      </c>
      <c r="C150" s="21" t="str">
        <f t="shared" ref="C150:C152" si="27">HYPERLINK("https://www.dropbox.com/sh/gx15p5t64gptkeh/AAAwOGC_vY2gFUTuC4lOsX5oa?dl=0","Link")</f>
        <v>Link</v>
      </c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10.5" customHeight="1">
      <c r="A151" s="1" t="s">
        <v>277</v>
      </c>
      <c r="B151" s="1" t="s">
        <v>278</v>
      </c>
      <c r="C151" s="21" t="str">
        <f t="shared" si="27"/>
        <v>Link</v>
      </c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10.5" customHeight="1">
      <c r="A152" s="1" t="s">
        <v>279</v>
      </c>
      <c r="B152" s="1" t="s">
        <v>280</v>
      </c>
      <c r="C152" s="21" t="str">
        <f t="shared" si="27"/>
        <v>Link</v>
      </c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10.5" customHeight="1">
      <c r="A153" s="1" t="s">
        <v>281</v>
      </c>
      <c r="B153" s="1" t="s">
        <v>282</v>
      </c>
      <c r="C153" s="21" t="str">
        <f t="shared" ref="C153:C155" si="28">HYPERLINK("https://www.dropbox.com/sh/z687z4nn87ww23v/AABgNUrweshhLVAARaioioMxa?dl=0","Link")</f>
        <v>Link</v>
      </c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10.5" customHeight="1">
      <c r="A154" s="1" t="s">
        <v>283</v>
      </c>
      <c r="B154" s="1" t="s">
        <v>284</v>
      </c>
      <c r="C154" s="21" t="str">
        <f t="shared" si="28"/>
        <v>Link</v>
      </c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10.5" customHeight="1">
      <c r="A155" s="1" t="s">
        <v>285</v>
      </c>
      <c r="B155" s="1" t="s">
        <v>286</v>
      </c>
      <c r="C155" s="21" t="str">
        <f t="shared" si="28"/>
        <v>Link</v>
      </c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10.5" customHeight="1">
      <c r="A156" s="1" t="s">
        <v>287</v>
      </c>
      <c r="B156" s="22" t="s">
        <v>288</v>
      </c>
      <c r="C156" s="21" t="str">
        <f>HYPERLINK("https://www.dropbox.com/sh/gedis7at1nink69/AAA6WganxzytSmJornQ28Au-a?dl=0","Link")</f>
        <v>Link</v>
      </c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10.5" customHeight="1">
      <c r="A157" s="1" t="s">
        <v>289</v>
      </c>
      <c r="B157" s="1" t="s">
        <v>290</v>
      </c>
      <c r="C157" s="21" t="str">
        <f>HYPERLINK("https://www.dropbox.com/sh/wplgl5tvcvycfve/AAAaLJqmw9c1l_K-nSjuH6YEa?dl=0","Link")</f>
        <v>Link</v>
      </c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10.5" customHeight="1">
      <c r="A158" s="1" t="s">
        <v>291</v>
      </c>
      <c r="B158" s="1" t="s">
        <v>292</v>
      </c>
      <c r="C158" s="16" t="str">
        <f>HYPERLINK("https://www.dropbox.com/sh/5hvspp58l1du1xq/AABwdAbsAPggbn901ldt-oO8a?dl=0","Link")</f>
        <v>Link</v>
      </c>
      <c r="D158" s="17" t="str">
        <f>HYPERLINK("https://vimeo.com/290026119","Link")</f>
        <v>Link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10.5" customHeight="1">
      <c r="A159" s="1"/>
      <c r="B159" s="1"/>
      <c r="C159" s="3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10.5" customHeight="1">
      <c r="A160" s="1"/>
      <c r="B160" s="10" t="s">
        <v>293</v>
      </c>
      <c r="C160" s="3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10.5" customHeight="1">
      <c r="A161" s="8" t="s">
        <v>294</v>
      </c>
      <c r="B161" s="8" t="s">
        <v>295</v>
      </c>
      <c r="C161" s="16" t="str">
        <f t="shared" ref="C161:C164" si="29">HYPERLINK("https://www.dropbox.com/sh/kljftp2yq8e6rs8/AAAimnJErYH9hzUX9YfOlFrXa?dl=0","New Assets!")</f>
        <v>New Assets!</v>
      </c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10.5" customHeight="1">
      <c r="A162" s="1" t="s">
        <v>296</v>
      </c>
      <c r="B162" s="1" t="s">
        <v>297</v>
      </c>
      <c r="C162" s="16" t="str">
        <f t="shared" si="29"/>
        <v>New Assets!</v>
      </c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10.5" customHeight="1">
      <c r="A163" s="1" t="s">
        <v>298</v>
      </c>
      <c r="B163" s="1" t="s">
        <v>299</v>
      </c>
      <c r="C163" s="16" t="str">
        <f t="shared" si="29"/>
        <v>New Assets!</v>
      </c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10.5" customHeight="1">
      <c r="A164" s="8" t="s">
        <v>300</v>
      </c>
      <c r="B164" s="8" t="s">
        <v>301</v>
      </c>
      <c r="C164" s="16" t="str">
        <f t="shared" si="29"/>
        <v>New Assets!</v>
      </c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10.5" customHeight="1">
      <c r="A165" s="1" t="s">
        <v>302</v>
      </c>
      <c r="B165" s="1" t="s">
        <v>303</v>
      </c>
      <c r="C165" s="21" t="str">
        <f t="shared" ref="C165:C170" si="30">HYPERLINK("https://www.dropbox.com/sh/hkhqurulfdsl65z/AAB3klTrIZ0HpM0ghz3zOi-0a?dl=0","Link")</f>
        <v>Link</v>
      </c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10.5" customHeight="1">
      <c r="A166" s="8" t="s">
        <v>304</v>
      </c>
      <c r="B166" s="8" t="s">
        <v>305</v>
      </c>
      <c r="C166" s="21" t="str">
        <f t="shared" si="30"/>
        <v>Link</v>
      </c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10.5" customHeight="1">
      <c r="A167" s="1" t="s">
        <v>306</v>
      </c>
      <c r="B167" s="1" t="s">
        <v>307</v>
      </c>
      <c r="C167" s="21" t="str">
        <f t="shared" si="30"/>
        <v>Link</v>
      </c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10.5" customHeight="1">
      <c r="A168" s="8" t="s">
        <v>308</v>
      </c>
      <c r="B168" s="8" t="s">
        <v>309</v>
      </c>
      <c r="C168" s="21" t="str">
        <f t="shared" si="30"/>
        <v>Link</v>
      </c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10.5" customHeight="1">
      <c r="A169" s="1" t="s">
        <v>310</v>
      </c>
      <c r="B169" s="1" t="s">
        <v>311</v>
      </c>
      <c r="C169" s="21" t="str">
        <f t="shared" si="30"/>
        <v>Link</v>
      </c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10.5" customHeight="1">
      <c r="A170" s="8" t="s">
        <v>312</v>
      </c>
      <c r="B170" s="8" t="s">
        <v>313</v>
      </c>
      <c r="C170" s="21" t="str">
        <f t="shared" si="30"/>
        <v>Link</v>
      </c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10.5" customHeight="1">
      <c r="A171" s="7" t="s">
        <v>314</v>
      </c>
      <c r="B171" s="7" t="s">
        <v>315</v>
      </c>
      <c r="C171" s="16" t="str">
        <f t="shared" ref="C171:C189" si="31">HYPERLINK("https://www.dropbox.com/sh/2h2345xmbrpz1ns/AAD5abJyJt3Vj4LGcYRI_-cva?dl=0","New Assets!")</f>
        <v>New Assets!</v>
      </c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10.5" customHeight="1">
      <c r="A172" s="7" t="s">
        <v>316</v>
      </c>
      <c r="B172" s="7" t="s">
        <v>317</v>
      </c>
      <c r="C172" s="16" t="str">
        <f t="shared" si="31"/>
        <v>New Assets!</v>
      </c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10.5" customHeight="1">
      <c r="A173" s="7" t="s">
        <v>318</v>
      </c>
      <c r="B173" s="7" t="s">
        <v>319</v>
      </c>
      <c r="C173" s="16" t="str">
        <f t="shared" si="31"/>
        <v>New Assets!</v>
      </c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10.5" customHeight="1">
      <c r="A174" s="7" t="s">
        <v>320</v>
      </c>
      <c r="B174" s="7" t="s">
        <v>321</v>
      </c>
      <c r="C174" s="16" t="str">
        <f t="shared" si="31"/>
        <v>New Assets!</v>
      </c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10.5" customHeight="1">
      <c r="A175" s="7" t="s">
        <v>322</v>
      </c>
      <c r="B175" s="7" t="s">
        <v>323</v>
      </c>
      <c r="C175" s="16" t="str">
        <f t="shared" si="31"/>
        <v>New Assets!</v>
      </c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10.5" customHeight="1">
      <c r="A176" s="7" t="s">
        <v>324</v>
      </c>
      <c r="B176" s="7" t="s">
        <v>325</v>
      </c>
      <c r="C176" s="16" t="str">
        <f t="shared" si="31"/>
        <v>New Assets!</v>
      </c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10.5" customHeight="1">
      <c r="A177" s="7" t="s">
        <v>326</v>
      </c>
      <c r="B177" s="7" t="s">
        <v>327</v>
      </c>
      <c r="C177" s="16" t="str">
        <f t="shared" si="31"/>
        <v>New Assets!</v>
      </c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10.5" customHeight="1">
      <c r="A178" s="7" t="s">
        <v>328</v>
      </c>
      <c r="B178" s="7" t="s">
        <v>329</v>
      </c>
      <c r="C178" s="16" t="str">
        <f t="shared" si="31"/>
        <v>New Assets!</v>
      </c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10.5" customHeight="1">
      <c r="A179" s="7" t="s">
        <v>330</v>
      </c>
      <c r="B179" s="7" t="s">
        <v>331</v>
      </c>
      <c r="C179" s="16" t="str">
        <f t="shared" si="31"/>
        <v>New Assets!</v>
      </c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10.5" customHeight="1">
      <c r="A180" s="7" t="s">
        <v>332</v>
      </c>
      <c r="B180" s="7" t="s">
        <v>333</v>
      </c>
      <c r="C180" s="16" t="str">
        <f t="shared" si="31"/>
        <v>New Assets!</v>
      </c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10.5" customHeight="1">
      <c r="A181" s="7" t="s">
        <v>334</v>
      </c>
      <c r="B181" s="7" t="s">
        <v>335</v>
      </c>
      <c r="C181" s="16" t="str">
        <f t="shared" si="31"/>
        <v>New Assets!</v>
      </c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10.5" customHeight="1">
      <c r="A182" s="7" t="s">
        <v>336</v>
      </c>
      <c r="B182" s="7" t="s">
        <v>337</v>
      </c>
      <c r="C182" s="16" t="str">
        <f t="shared" si="31"/>
        <v>New Assets!</v>
      </c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10.5" customHeight="1">
      <c r="A183" s="7" t="s">
        <v>338</v>
      </c>
      <c r="B183" s="7" t="s">
        <v>339</v>
      </c>
      <c r="C183" s="16" t="str">
        <f t="shared" si="31"/>
        <v>New Assets!</v>
      </c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10.5" customHeight="1">
      <c r="A184" s="7" t="s">
        <v>340</v>
      </c>
      <c r="B184" s="7" t="s">
        <v>341</v>
      </c>
      <c r="C184" s="16" t="str">
        <f t="shared" si="31"/>
        <v>New Assets!</v>
      </c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10.5" customHeight="1">
      <c r="A185" s="7" t="s">
        <v>342</v>
      </c>
      <c r="B185" s="7" t="s">
        <v>343</v>
      </c>
      <c r="C185" s="16" t="str">
        <f t="shared" si="31"/>
        <v>New Assets!</v>
      </c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10.5" customHeight="1">
      <c r="A186" s="7" t="s">
        <v>344</v>
      </c>
      <c r="B186" s="7" t="s">
        <v>345</v>
      </c>
      <c r="C186" s="16" t="str">
        <f t="shared" si="31"/>
        <v>New Assets!</v>
      </c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10.5" customHeight="1">
      <c r="A187" s="7" t="s">
        <v>346</v>
      </c>
      <c r="B187" s="7" t="s">
        <v>347</v>
      </c>
      <c r="C187" s="16" t="str">
        <f t="shared" si="31"/>
        <v>New Assets!</v>
      </c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10.5" customHeight="1">
      <c r="A188" s="7" t="s">
        <v>348</v>
      </c>
      <c r="B188" s="7" t="s">
        <v>349</v>
      </c>
      <c r="C188" s="16" t="str">
        <f t="shared" si="31"/>
        <v>New Assets!</v>
      </c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10.5" customHeight="1">
      <c r="A189" s="7" t="s">
        <v>350</v>
      </c>
      <c r="B189" s="7" t="s">
        <v>351</v>
      </c>
      <c r="C189" s="16" t="str">
        <f t="shared" si="31"/>
        <v>New Assets!</v>
      </c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10.5" customHeight="1">
      <c r="A190" s="1"/>
      <c r="B190" s="1"/>
      <c r="C190" s="3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10.5" customHeight="1">
      <c r="A191" s="1"/>
      <c r="B191" s="10" t="s">
        <v>352</v>
      </c>
      <c r="C191" s="3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10.5" customHeight="1">
      <c r="A192" s="7" t="s">
        <v>353</v>
      </c>
      <c r="B192" s="7" t="s">
        <v>354</v>
      </c>
      <c r="C192" s="21" t="str">
        <f t="shared" ref="C192:C206" si="32">HYPERLINK("https://www.dropbox.com/sh/8vpupx1d9o3mzlg/AAD94GlVPQRgOOSH_358SBwEa?dl=0","Link")</f>
        <v>Link</v>
      </c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10.5" customHeight="1">
      <c r="A193" s="7" t="s">
        <v>355</v>
      </c>
      <c r="B193" s="7" t="s">
        <v>356</v>
      </c>
      <c r="C193" s="21" t="str">
        <f t="shared" si="32"/>
        <v>Link</v>
      </c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10.5" customHeight="1">
      <c r="A194" s="7" t="s">
        <v>357</v>
      </c>
      <c r="B194" s="7" t="s">
        <v>358</v>
      </c>
      <c r="C194" s="21" t="str">
        <f t="shared" si="32"/>
        <v>Link</v>
      </c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10.5" customHeight="1">
      <c r="A195" s="7" t="s">
        <v>359</v>
      </c>
      <c r="B195" s="7" t="s">
        <v>360</v>
      </c>
      <c r="C195" s="21" t="str">
        <f t="shared" si="32"/>
        <v>Link</v>
      </c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10.5" customHeight="1">
      <c r="A196" s="7" t="s">
        <v>361</v>
      </c>
      <c r="B196" s="7" t="s">
        <v>362</v>
      </c>
      <c r="C196" s="21" t="str">
        <f t="shared" si="32"/>
        <v>Link</v>
      </c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10.5" customHeight="1">
      <c r="A197" s="7" t="s">
        <v>363</v>
      </c>
      <c r="B197" s="7" t="s">
        <v>364</v>
      </c>
      <c r="C197" s="21" t="str">
        <f t="shared" si="32"/>
        <v>Link</v>
      </c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10.5" customHeight="1">
      <c r="A198" s="7" t="s">
        <v>365</v>
      </c>
      <c r="B198" s="7" t="s">
        <v>366</v>
      </c>
      <c r="C198" s="21" t="str">
        <f t="shared" si="32"/>
        <v>Link</v>
      </c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10.5" customHeight="1">
      <c r="A199" s="7" t="s">
        <v>367</v>
      </c>
      <c r="B199" s="7" t="s">
        <v>368</v>
      </c>
      <c r="C199" s="21" t="str">
        <f t="shared" si="32"/>
        <v>Link</v>
      </c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10.5" customHeight="1">
      <c r="A200" s="7" t="s">
        <v>369</v>
      </c>
      <c r="B200" s="7" t="s">
        <v>370</v>
      </c>
      <c r="C200" s="21" t="str">
        <f t="shared" si="32"/>
        <v>Link</v>
      </c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10.5" customHeight="1">
      <c r="A201" s="7" t="s">
        <v>371</v>
      </c>
      <c r="B201" s="7" t="s">
        <v>372</v>
      </c>
      <c r="C201" s="21" t="str">
        <f t="shared" si="32"/>
        <v>Link</v>
      </c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10.5" customHeight="1">
      <c r="A202" s="7" t="s">
        <v>373</v>
      </c>
      <c r="B202" s="7" t="s">
        <v>374</v>
      </c>
      <c r="C202" s="21" t="str">
        <f t="shared" si="32"/>
        <v>Link</v>
      </c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10.5" customHeight="1">
      <c r="A203" s="7" t="s">
        <v>375</v>
      </c>
      <c r="B203" s="7" t="s">
        <v>376</v>
      </c>
      <c r="C203" s="21" t="str">
        <f t="shared" si="32"/>
        <v>Link</v>
      </c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10.5" customHeight="1">
      <c r="A204" s="7" t="s">
        <v>377</v>
      </c>
      <c r="B204" s="7" t="s">
        <v>378</v>
      </c>
      <c r="C204" s="32" t="str">
        <f t="shared" si="32"/>
        <v>Link</v>
      </c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10.5" customHeight="1">
      <c r="A205" s="7" t="s">
        <v>379</v>
      </c>
      <c r="B205" s="7" t="s">
        <v>380</v>
      </c>
      <c r="C205" s="21" t="str">
        <f t="shared" si="32"/>
        <v>Link</v>
      </c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10.5" customHeight="1">
      <c r="A206" s="7" t="s">
        <v>381</v>
      </c>
      <c r="B206" s="7" t="s">
        <v>382</v>
      </c>
      <c r="C206" s="21" t="str">
        <f t="shared" si="32"/>
        <v>Link</v>
      </c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10.5" customHeight="1">
      <c r="A207" s="1"/>
      <c r="B207" s="1"/>
      <c r="C207" s="3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10.5" customHeight="1">
      <c r="A208" s="1"/>
      <c r="B208" s="10" t="s">
        <v>383</v>
      </c>
      <c r="C208" s="3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10.5" customHeight="1">
      <c r="A209" s="7" t="s">
        <v>384</v>
      </c>
      <c r="B209" s="7" t="s">
        <v>385</v>
      </c>
      <c r="C209" s="16" t="str">
        <f t="shared" ref="C209:C211" si="33">HYPERLINK("https://www.dropbox.com/sh/96r0xsij3trcisw/AABLWjG_R4IHvV6VfdYk_hfka?dl=0","New Assets!")</f>
        <v>New Assets!</v>
      </c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10.5" customHeight="1">
      <c r="A210" s="7" t="s">
        <v>386</v>
      </c>
      <c r="B210" s="7" t="s">
        <v>387</v>
      </c>
      <c r="C210" s="16" t="str">
        <f t="shared" si="33"/>
        <v>New Assets!</v>
      </c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10.5" customHeight="1">
      <c r="A211" s="7" t="s">
        <v>388</v>
      </c>
      <c r="B211" s="7" t="s">
        <v>389</v>
      </c>
      <c r="C211" s="16" t="str">
        <f t="shared" si="33"/>
        <v>New Assets!</v>
      </c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10.5" customHeight="1">
      <c r="A212" s="1" t="s">
        <v>390</v>
      </c>
      <c r="B212" s="1" t="s">
        <v>391</v>
      </c>
      <c r="C212" s="16" t="str">
        <f t="shared" ref="C212:C214" si="34">HYPERLINK("https://www.dropbox.com/sh/r5ajbcex8xy37v7/AADAWjf1_of02DP1xnZmJ6Hga?dl=0","Link")</f>
        <v>Link</v>
      </c>
      <c r="D212" s="17" t="str">
        <f t="shared" ref="D212:D217" si="35">HYPERLINK("https://vimeo.com/289883710","Link")</f>
        <v>Link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10.5" customHeight="1">
      <c r="A213" s="1" t="s">
        <v>392</v>
      </c>
      <c r="B213" s="1" t="s">
        <v>393</v>
      </c>
      <c r="C213" s="16" t="str">
        <f t="shared" si="34"/>
        <v>Link</v>
      </c>
      <c r="D213" s="17" t="str">
        <f t="shared" si="35"/>
        <v>Link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10.5" customHeight="1">
      <c r="A214" s="1" t="s">
        <v>394</v>
      </c>
      <c r="B214" s="1" t="s">
        <v>395</v>
      </c>
      <c r="C214" s="16" t="str">
        <f t="shared" si="34"/>
        <v>Link</v>
      </c>
      <c r="D214" s="17" t="str">
        <f t="shared" si="35"/>
        <v>Link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10.5" customHeight="1">
      <c r="A215" s="1" t="s">
        <v>396</v>
      </c>
      <c r="B215" s="1" t="s">
        <v>397</v>
      </c>
      <c r="C215" s="16" t="str">
        <f t="shared" ref="C215:C217" si="36">HYPERLINK("https://www.dropbox.com/sh/3vyzmtri1swe1eb/AAC1JKBLrrucvxPHD_TYNyZYa?dl=0","Link")</f>
        <v>Link</v>
      </c>
      <c r="D215" s="17" t="str">
        <f t="shared" si="35"/>
        <v>Link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10.5" customHeight="1">
      <c r="A216" s="1" t="s">
        <v>398</v>
      </c>
      <c r="B216" s="1" t="s">
        <v>399</v>
      </c>
      <c r="C216" s="16" t="str">
        <f t="shared" si="36"/>
        <v>Link</v>
      </c>
      <c r="D216" s="17" t="str">
        <f t="shared" si="35"/>
        <v>Link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10.5" customHeight="1">
      <c r="A217" s="1" t="s">
        <v>400</v>
      </c>
      <c r="B217" s="1" t="s">
        <v>401</v>
      </c>
      <c r="C217" s="16" t="str">
        <f t="shared" si="36"/>
        <v>Link</v>
      </c>
      <c r="D217" s="17" t="str">
        <f t="shared" si="35"/>
        <v>Link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10.5" customHeight="1">
      <c r="A218" s="8" t="s">
        <v>402</v>
      </c>
      <c r="B218" s="8" t="s">
        <v>403</v>
      </c>
      <c r="C218" s="16" t="str">
        <f t="shared" ref="C218:C219" si="37">HYPERLINK("https://www.dropbox.com/sh/f2zf3tup0bx7c3f/AAAjBduFcPej10zhKpIFe9pza?dl=0","New Assets!")</f>
        <v>New Assets!</v>
      </c>
      <c r="D218" s="17" t="str">
        <f t="shared" ref="D218:D219" si="38">HYPERLINK("https://vimeo.com/365817729","New Video!")</f>
        <v>New Video!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10.5" customHeight="1">
      <c r="A219" s="8" t="s">
        <v>404</v>
      </c>
      <c r="B219" s="8" t="s">
        <v>405</v>
      </c>
      <c r="C219" s="16" t="str">
        <f t="shared" si="37"/>
        <v>New Assets!</v>
      </c>
      <c r="D219" s="17" t="str">
        <f t="shared" si="38"/>
        <v>New Video!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10.5" customHeight="1">
      <c r="A220" s="1"/>
      <c r="B220" s="1"/>
      <c r="C220" s="3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10.5" customHeight="1">
      <c r="A221" s="1"/>
      <c r="B221" s="1"/>
      <c r="C221" s="3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10.5" customHeight="1">
      <c r="A222" s="1"/>
      <c r="B222" s="10" t="s">
        <v>406</v>
      </c>
      <c r="C222" s="3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10.5" customHeight="1">
      <c r="A223" s="7" t="s">
        <v>407</v>
      </c>
      <c r="B223" s="7" t="s">
        <v>408</v>
      </c>
      <c r="C223" s="16" t="str">
        <f t="shared" ref="C223:C248" si="39">HYPERLINK("https://www.dropbox.com/sh/8171xjz3nlmzfbb/AAAaLR_R6EbLAZxcTUDVYYx5a?dl=0","Link")</f>
        <v>Link</v>
      </c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10.5" customHeight="1">
      <c r="A224" s="1" t="s">
        <v>409</v>
      </c>
      <c r="B224" s="1" t="s">
        <v>410</v>
      </c>
      <c r="C224" s="16" t="str">
        <f t="shared" si="39"/>
        <v>Link</v>
      </c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10.5" customHeight="1">
      <c r="A225" s="1" t="s">
        <v>411</v>
      </c>
      <c r="B225" s="36" t="s">
        <v>412</v>
      </c>
      <c r="C225" s="16" t="str">
        <f t="shared" si="39"/>
        <v>Link</v>
      </c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10.5" customHeight="1">
      <c r="A226" s="1" t="s">
        <v>413</v>
      </c>
      <c r="B226" s="1" t="s">
        <v>414</v>
      </c>
      <c r="C226" s="16" t="str">
        <f t="shared" si="39"/>
        <v>Link</v>
      </c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10.5" customHeight="1">
      <c r="A227" s="1" t="s">
        <v>415</v>
      </c>
      <c r="B227" s="1" t="s">
        <v>416</v>
      </c>
      <c r="C227" s="16" t="str">
        <f t="shared" si="39"/>
        <v>Link</v>
      </c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10.5" customHeight="1">
      <c r="A228" s="1" t="s">
        <v>417</v>
      </c>
      <c r="B228" s="1" t="s">
        <v>418</v>
      </c>
      <c r="C228" s="16" t="str">
        <f t="shared" si="39"/>
        <v>Link</v>
      </c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10.5" customHeight="1">
      <c r="A229" s="7" t="s">
        <v>419</v>
      </c>
      <c r="B229" s="7" t="s">
        <v>420</v>
      </c>
      <c r="C229" s="16" t="str">
        <f t="shared" si="39"/>
        <v>Link</v>
      </c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10.5" customHeight="1">
      <c r="A230" s="7" t="s">
        <v>421</v>
      </c>
      <c r="B230" s="7" t="s">
        <v>422</v>
      </c>
      <c r="C230" s="16" t="str">
        <f t="shared" si="39"/>
        <v>Link</v>
      </c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10.5" customHeight="1">
      <c r="A231" s="1" t="s">
        <v>423</v>
      </c>
      <c r="B231" s="1" t="s">
        <v>424</v>
      </c>
      <c r="C231" s="16" t="str">
        <f t="shared" si="39"/>
        <v>Link</v>
      </c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10.5" customHeight="1">
      <c r="A232" s="1" t="s">
        <v>425</v>
      </c>
      <c r="B232" s="1" t="s">
        <v>426</v>
      </c>
      <c r="C232" s="16" t="str">
        <f t="shared" si="39"/>
        <v>Link</v>
      </c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10.5" customHeight="1">
      <c r="A233" s="1" t="s">
        <v>427</v>
      </c>
      <c r="B233" s="1" t="s">
        <v>428</v>
      </c>
      <c r="C233" s="16" t="str">
        <f t="shared" si="39"/>
        <v>Link</v>
      </c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10.5" customHeight="1">
      <c r="A234" s="1" t="s">
        <v>429</v>
      </c>
      <c r="B234" s="1" t="s">
        <v>430</v>
      </c>
      <c r="C234" s="16" t="str">
        <f t="shared" si="39"/>
        <v>Link</v>
      </c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10.5" customHeight="1">
      <c r="A235" s="1" t="s">
        <v>431</v>
      </c>
      <c r="B235" s="1" t="s">
        <v>432</v>
      </c>
      <c r="C235" s="16" t="str">
        <f t="shared" si="39"/>
        <v>Link</v>
      </c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10.5" customHeight="1">
      <c r="A236" s="1" t="s">
        <v>433</v>
      </c>
      <c r="B236" s="1" t="s">
        <v>434</v>
      </c>
      <c r="C236" s="16" t="str">
        <f t="shared" si="39"/>
        <v>Link</v>
      </c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10.5" customHeight="1">
      <c r="A237" s="1" t="s">
        <v>435</v>
      </c>
      <c r="B237" s="1" t="s">
        <v>436</v>
      </c>
      <c r="C237" s="16" t="str">
        <f t="shared" si="39"/>
        <v>Link</v>
      </c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10.5" customHeight="1">
      <c r="A238" s="1" t="s">
        <v>437</v>
      </c>
      <c r="B238" s="1" t="s">
        <v>438</v>
      </c>
      <c r="C238" s="16" t="str">
        <f t="shared" si="39"/>
        <v>Link</v>
      </c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10.5" customHeight="1">
      <c r="A239" s="1" t="s">
        <v>439</v>
      </c>
      <c r="B239" s="1" t="s">
        <v>440</v>
      </c>
      <c r="C239" s="16" t="str">
        <f t="shared" si="39"/>
        <v>Link</v>
      </c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10.5" customHeight="1">
      <c r="A240" s="1" t="s">
        <v>441</v>
      </c>
      <c r="B240" s="1" t="s">
        <v>442</v>
      </c>
      <c r="C240" s="16" t="str">
        <f t="shared" si="39"/>
        <v>Link</v>
      </c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10.5" customHeight="1">
      <c r="A241" s="1" t="s">
        <v>443</v>
      </c>
      <c r="B241" s="1" t="s">
        <v>444</v>
      </c>
      <c r="C241" s="16" t="str">
        <f t="shared" si="39"/>
        <v>Link</v>
      </c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10.5" customHeight="1">
      <c r="A242" s="1" t="s">
        <v>445</v>
      </c>
      <c r="B242" s="1" t="s">
        <v>446</v>
      </c>
      <c r="C242" s="16" t="str">
        <f t="shared" si="39"/>
        <v>Link</v>
      </c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10.5" customHeight="1">
      <c r="A243" s="36" t="s">
        <v>447</v>
      </c>
      <c r="B243" s="1" t="s">
        <v>448</v>
      </c>
      <c r="C243" s="16" t="str">
        <f t="shared" si="39"/>
        <v>Link</v>
      </c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10.5" customHeight="1">
      <c r="A244" s="1" t="s">
        <v>449</v>
      </c>
      <c r="B244" s="1" t="s">
        <v>450</v>
      </c>
      <c r="C244" s="16" t="str">
        <f t="shared" si="39"/>
        <v>Link</v>
      </c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10.5" customHeight="1">
      <c r="A245" s="1" t="s">
        <v>451</v>
      </c>
      <c r="B245" s="1" t="s">
        <v>452</v>
      </c>
      <c r="C245" s="16" t="str">
        <f t="shared" si="39"/>
        <v>Link</v>
      </c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10.5" customHeight="1">
      <c r="A246" s="7" t="s">
        <v>453</v>
      </c>
      <c r="B246" s="7" t="s">
        <v>454</v>
      </c>
      <c r="C246" s="16" t="str">
        <f t="shared" si="39"/>
        <v>Link</v>
      </c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10.5" customHeight="1">
      <c r="A247" s="8" t="s">
        <v>455</v>
      </c>
      <c r="B247" s="8" t="s">
        <v>456</v>
      </c>
      <c r="C247" s="16" t="str">
        <f t="shared" si="39"/>
        <v>Link</v>
      </c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10.5" customHeight="1">
      <c r="A248" s="8" t="s">
        <v>457</v>
      </c>
      <c r="B248" s="8" t="s">
        <v>458</v>
      </c>
      <c r="C248" s="16" t="str">
        <f t="shared" si="39"/>
        <v>Link</v>
      </c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10.5" customHeight="1">
      <c r="A249" s="1"/>
      <c r="B249" s="1"/>
      <c r="C249" s="3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10.5" customHeight="1">
      <c r="A250" s="1"/>
      <c r="B250" s="1"/>
      <c r="C250" s="3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10.5" customHeight="1">
      <c r="A251" s="1"/>
      <c r="B251" s="10" t="s">
        <v>459</v>
      </c>
      <c r="C251" s="3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10.5" customHeight="1">
      <c r="A252" s="1" t="s">
        <v>460</v>
      </c>
      <c r="B252" s="20" t="s">
        <v>461</v>
      </c>
      <c r="C252" s="21" t="str">
        <f t="shared" ref="C252:C263" si="40">HYPERLINK("https://www.dropbox.com/sh/mnk401wxmog1uss/AACtGwqUTqPynhR2vZdfRjH1a?dl=0","Link")</f>
        <v>Link</v>
      </c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10.5" customHeight="1">
      <c r="A253" s="1" t="s">
        <v>462</v>
      </c>
      <c r="B253" s="1" t="s">
        <v>463</v>
      </c>
      <c r="C253" s="21" t="str">
        <f t="shared" si="40"/>
        <v>Link</v>
      </c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10.5" customHeight="1">
      <c r="A254" s="7" t="s">
        <v>464</v>
      </c>
      <c r="B254" s="7" t="s">
        <v>465</v>
      </c>
      <c r="C254" s="21" t="str">
        <f t="shared" si="40"/>
        <v>Link</v>
      </c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10.5" customHeight="1">
      <c r="A255" s="1" t="s">
        <v>466</v>
      </c>
      <c r="B255" s="1" t="s">
        <v>467</v>
      </c>
      <c r="C255" s="21" t="str">
        <f t="shared" si="40"/>
        <v>Link</v>
      </c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10.5" customHeight="1">
      <c r="A256" s="7" t="s">
        <v>468</v>
      </c>
      <c r="B256" s="7" t="s">
        <v>469</v>
      </c>
      <c r="C256" s="21" t="str">
        <f t="shared" si="40"/>
        <v>Link</v>
      </c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10.5" customHeight="1">
      <c r="A257" s="1" t="s">
        <v>470</v>
      </c>
      <c r="B257" s="1" t="s">
        <v>471</v>
      </c>
      <c r="C257" s="21" t="str">
        <f t="shared" si="40"/>
        <v>Link</v>
      </c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10.5" customHeight="1">
      <c r="A258" s="1" t="s">
        <v>472</v>
      </c>
      <c r="B258" s="1" t="s">
        <v>473</v>
      </c>
      <c r="C258" s="21" t="str">
        <f t="shared" si="40"/>
        <v>Link</v>
      </c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10.5" customHeight="1">
      <c r="A259" s="1" t="s">
        <v>474</v>
      </c>
      <c r="B259" s="1" t="s">
        <v>475</v>
      </c>
      <c r="C259" s="21" t="str">
        <f t="shared" si="40"/>
        <v>Link</v>
      </c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10.5" customHeight="1">
      <c r="A260" s="1" t="s">
        <v>476</v>
      </c>
      <c r="B260" s="1" t="s">
        <v>477</v>
      </c>
      <c r="C260" s="21" t="str">
        <f t="shared" si="40"/>
        <v>Link</v>
      </c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10.5" customHeight="1">
      <c r="A261" s="1" t="s">
        <v>478</v>
      </c>
      <c r="B261" s="1" t="s">
        <v>479</v>
      </c>
      <c r="C261" s="21" t="str">
        <f t="shared" si="40"/>
        <v>Link</v>
      </c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10.5" customHeight="1">
      <c r="A262" s="1" t="s">
        <v>480</v>
      </c>
      <c r="B262" s="1" t="s">
        <v>481</v>
      </c>
      <c r="C262" s="21" t="str">
        <f t="shared" si="40"/>
        <v>Link</v>
      </c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10.5" customHeight="1">
      <c r="A263" s="1" t="s">
        <v>482</v>
      </c>
      <c r="B263" s="1" t="s">
        <v>483</v>
      </c>
      <c r="C263" s="21" t="str">
        <f t="shared" si="40"/>
        <v>Link</v>
      </c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10.5" customHeight="1">
      <c r="A264" s="1"/>
      <c r="B264" s="1"/>
      <c r="C264" s="3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10.5" customHeight="1">
      <c r="A265" s="1"/>
      <c r="B265" s="1"/>
      <c r="C265" s="3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10.5" customHeight="1">
      <c r="A266" s="1"/>
      <c r="B266" s="37" t="s">
        <v>484</v>
      </c>
      <c r="C266" s="3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10.5" customHeight="1">
      <c r="A267" s="38" t="s">
        <v>485</v>
      </c>
      <c r="B267" s="38" t="s">
        <v>486</v>
      </c>
      <c r="C267" s="21" t="str">
        <f>HYPERLINK("https://www.dropbox.com/sh/dc6kdxzz9tj538j/AABg8VgRmXNSgM8M_SqR0hmna?dl=0","New Assets!")</f>
        <v>New Assets!</v>
      </c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10.5" customHeight="1">
      <c r="A268" s="38" t="s">
        <v>487</v>
      </c>
      <c r="B268" s="38" t="s">
        <v>488</v>
      </c>
      <c r="C268" s="21" t="str">
        <f>HYPERLINK("https://www.dropbox.com/sh/lzjjjye0e6qyazn/AAB8gX_Af0ULTgf_-HsXS7q0a?dl=0","New Assets!")</f>
        <v>New Assets!</v>
      </c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10.5" customHeight="1">
      <c r="A269" s="38" t="s">
        <v>489</v>
      </c>
      <c r="B269" s="38" t="s">
        <v>490</v>
      </c>
      <c r="C269" s="21" t="str">
        <f>HYPERLINK("https://www.dropbox.com/sh/jum0x8dn95qlykr/AAAqjYwtAwnUKe7lwmUM07EKa?dl=0","New Assets!")</f>
        <v>New Assets!</v>
      </c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10.5" customHeight="1">
      <c r="A270" s="38" t="s">
        <v>491</v>
      </c>
      <c r="B270" s="38" t="s">
        <v>492</v>
      </c>
      <c r="C270" s="16" t="str">
        <f>HYPERLINK("https://www.dropbox.com/sh/9kb80iagafocluy/AAAHtGx3LAaXBo-74tiYLBg9a?dl=0","New Assets!")</f>
        <v>New Assets!</v>
      </c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10.5" customHeight="1">
      <c r="A271" s="38" t="s">
        <v>493</v>
      </c>
      <c r="B271" s="38" t="s">
        <v>494</v>
      </c>
      <c r="C271" s="21" t="str">
        <f>HYPERLINK("https://www.dropbox.com/sh/obvhhj6156dmihb/AADP5ZdvOmA-fSu_Lwe2YmBua?dl=0","New Assets!")</f>
        <v>New Assets!</v>
      </c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10.5" customHeight="1">
      <c r="A272" s="38" t="s">
        <v>495</v>
      </c>
      <c r="B272" s="38" t="s">
        <v>496</v>
      </c>
      <c r="C272" s="21" t="str">
        <f>HYPERLINK("https://www.dropbox.com/sh/m5bdtvor9ghjyy9/AABrg03MsnaChcJyPzOgtyrXa?dl=0","New Assets!")</f>
        <v>New Assets!</v>
      </c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10.5" customHeight="1">
      <c r="A273" s="38" t="s">
        <v>497</v>
      </c>
      <c r="B273" s="38" t="s">
        <v>498</v>
      </c>
      <c r="C273" s="21" t="str">
        <f>HYPERLINK("https://www.dropbox.com/sh/5qi8jj2u4xlgk8r/AACu-6ILK8LvQWbp7eUNs3Oia?dl=0","New Assets")</f>
        <v>New Assets</v>
      </c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10.5" customHeight="1">
      <c r="A274" s="38" t="s">
        <v>499</v>
      </c>
      <c r="B274" s="38" t="s">
        <v>500</v>
      </c>
      <c r="C274" s="21" t="str">
        <f>HYPERLINK("https://www.dropbox.com/sh/4j3rksnrktrr8sj/AAAciq_l-_prGec9y82Bfv15a?dl=0","New Assets!")</f>
        <v>New Assets!</v>
      </c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10.5" customHeight="1">
      <c r="A275" s="38" t="s">
        <v>501</v>
      </c>
      <c r="B275" s="38" t="s">
        <v>502</v>
      </c>
      <c r="C275" s="21" t="str">
        <f>HYPERLINK("https://www.dropbox.com/sh/y1tyykbf5svjjg2/AAAFQq6NAq1zaF08k4xTKi6La?dl=0","New Assets!")</f>
        <v>New Assets!</v>
      </c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10.5" customHeight="1">
      <c r="A276" s="1"/>
      <c r="B276" s="1"/>
      <c r="C276" s="3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10.5" customHeight="1">
      <c r="A277" s="1"/>
      <c r="B277" s="1"/>
      <c r="C277" s="3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10.5" customHeight="1">
      <c r="A278" s="1"/>
      <c r="B278" s="1"/>
      <c r="C278" s="3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10.5" customHeight="1">
      <c r="A279" s="1"/>
      <c r="B279" s="1"/>
      <c r="C279" s="3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10.5" customHeight="1">
      <c r="A280" s="1"/>
      <c r="B280" s="1"/>
      <c r="C280" s="3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10.5" customHeight="1">
      <c r="A281" s="1"/>
      <c r="B281" s="1"/>
      <c r="C281" s="3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10.5" customHeight="1">
      <c r="A282" s="1"/>
      <c r="B282" s="1"/>
      <c r="C282" s="3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10.5" customHeight="1">
      <c r="A283" s="1"/>
      <c r="B283" s="1"/>
      <c r="C283" s="3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10.5" customHeight="1">
      <c r="A284" s="1"/>
      <c r="B284" s="1"/>
      <c r="C284" s="3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10.5" customHeight="1">
      <c r="A285" s="1"/>
      <c r="B285" s="1"/>
      <c r="C285" s="3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10.5" customHeight="1">
      <c r="A286" s="1"/>
      <c r="B286" s="1"/>
      <c r="C286" s="3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10.5" customHeight="1">
      <c r="A287" s="1"/>
      <c r="B287" s="1"/>
      <c r="C287" s="3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10.5" customHeight="1">
      <c r="A288" s="1"/>
      <c r="B288" s="1"/>
      <c r="C288" s="3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10.5" customHeight="1">
      <c r="A289" s="1"/>
      <c r="B289" s="1"/>
      <c r="C289" s="3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10.5" customHeight="1">
      <c r="A290" s="1"/>
      <c r="B290" s="1"/>
      <c r="C290" s="3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10.5" customHeight="1">
      <c r="A291" s="1"/>
      <c r="B291" s="1"/>
      <c r="C291" s="3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10.5" customHeight="1">
      <c r="A292" s="1"/>
      <c r="B292" s="1"/>
      <c r="C292" s="3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10.5" customHeight="1">
      <c r="A293" s="1"/>
      <c r="B293" s="1"/>
      <c r="C293" s="3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10.5" customHeight="1">
      <c r="A294" s="1"/>
      <c r="B294" s="1"/>
      <c r="C294" s="3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10.5" customHeight="1">
      <c r="A295" s="1"/>
      <c r="B295" s="1"/>
      <c r="C295" s="3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10.5" customHeight="1">
      <c r="A296" s="1"/>
      <c r="B296" s="1"/>
      <c r="C296" s="3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10.5" customHeight="1">
      <c r="A297" s="1"/>
      <c r="B297" s="1"/>
      <c r="C297" s="3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10.5" customHeight="1">
      <c r="A298" s="1"/>
      <c r="B298" s="1"/>
      <c r="C298" s="3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10.5" customHeight="1">
      <c r="A299" s="1"/>
      <c r="B299" s="1"/>
      <c r="C299" s="3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10.5" customHeight="1">
      <c r="A300" s="1"/>
      <c r="B300" s="1"/>
      <c r="C300" s="3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10.5" customHeight="1">
      <c r="A301" s="1"/>
      <c r="B301" s="1"/>
      <c r="C301" s="3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10.5" customHeight="1">
      <c r="A302" s="1"/>
      <c r="B302" s="1"/>
      <c r="C302" s="3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10.5" customHeight="1">
      <c r="A303" s="1"/>
      <c r="B303" s="1"/>
      <c r="C303" s="3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10.5" customHeight="1">
      <c r="A304" s="1"/>
      <c r="B304" s="1"/>
      <c r="C304" s="3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10.5" customHeight="1">
      <c r="A305" s="1"/>
      <c r="B305" s="1"/>
      <c r="C305" s="3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10.5" customHeight="1">
      <c r="A306" s="1"/>
      <c r="B306" s="1"/>
      <c r="C306" s="3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10.5" customHeight="1">
      <c r="A307" s="1"/>
      <c r="B307" s="1"/>
      <c r="C307" s="3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10.5" customHeight="1">
      <c r="A308" s="1"/>
      <c r="B308" s="1"/>
      <c r="C308" s="3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10.5" customHeight="1">
      <c r="A309" s="1"/>
      <c r="B309" s="1"/>
      <c r="C309" s="3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10.5" customHeight="1">
      <c r="A310" s="1"/>
      <c r="B310" s="1"/>
      <c r="C310" s="3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10.5" customHeight="1">
      <c r="A311" s="1"/>
      <c r="B311" s="1"/>
      <c r="C311" s="3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10.5" customHeight="1">
      <c r="A312" s="1"/>
      <c r="B312" s="1"/>
      <c r="C312" s="3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10.5" customHeight="1">
      <c r="A313" s="1"/>
      <c r="B313" s="1"/>
      <c r="C313" s="3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10.5" customHeight="1">
      <c r="A314" s="1"/>
      <c r="B314" s="1"/>
      <c r="C314" s="3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10.5" customHeight="1">
      <c r="A315" s="1"/>
      <c r="B315" s="1"/>
      <c r="C315" s="3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10.5" customHeight="1">
      <c r="A316" s="1"/>
      <c r="B316" s="1"/>
      <c r="C316" s="3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10.5" customHeight="1">
      <c r="A317" s="1"/>
      <c r="B317" s="1"/>
      <c r="C317" s="3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10.5" customHeight="1">
      <c r="A318" s="1"/>
      <c r="B318" s="1"/>
      <c r="C318" s="3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10.5" customHeight="1">
      <c r="A319" s="1"/>
      <c r="B319" s="1"/>
      <c r="C319" s="3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10.5" customHeight="1">
      <c r="A320" s="1"/>
      <c r="B320" s="1"/>
      <c r="C320" s="3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10.5" customHeight="1">
      <c r="A321" s="1"/>
      <c r="B321" s="1"/>
      <c r="C321" s="3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10.5" customHeight="1">
      <c r="A322" s="1"/>
      <c r="B322" s="1"/>
      <c r="C322" s="3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10.5" customHeight="1">
      <c r="A323" s="1"/>
      <c r="B323" s="1"/>
      <c r="C323" s="3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10.5" customHeight="1">
      <c r="A324" s="1"/>
      <c r="B324" s="1"/>
      <c r="C324" s="3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10.5" customHeight="1">
      <c r="A325" s="1"/>
      <c r="B325" s="1"/>
      <c r="C325" s="3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10.5" customHeight="1">
      <c r="A326" s="1"/>
      <c r="B326" s="1"/>
      <c r="C326" s="3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10.5" customHeight="1">
      <c r="A327" s="1"/>
      <c r="B327" s="1"/>
      <c r="C327" s="3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10.5" customHeight="1">
      <c r="A328" s="1"/>
      <c r="B328" s="1"/>
      <c r="C328" s="3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10.5" customHeight="1">
      <c r="A329" s="1"/>
      <c r="B329" s="1"/>
      <c r="C329" s="3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10.5" customHeight="1">
      <c r="A330" s="1"/>
      <c r="B330" s="1"/>
      <c r="C330" s="3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10.5" customHeight="1">
      <c r="A331" s="1"/>
      <c r="B331" s="1"/>
      <c r="C331" s="3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10.5" customHeight="1">
      <c r="A332" s="1"/>
      <c r="B332" s="1"/>
      <c r="C332" s="3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10.5" customHeight="1">
      <c r="A333" s="1"/>
      <c r="B333" s="1"/>
      <c r="C333" s="3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10.5" customHeight="1">
      <c r="A334" s="1"/>
      <c r="B334" s="1"/>
      <c r="C334" s="3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10.5" customHeight="1">
      <c r="A335" s="1"/>
      <c r="B335" s="1"/>
      <c r="C335" s="3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10.5" customHeight="1">
      <c r="A336" s="1"/>
      <c r="B336" s="1"/>
      <c r="C336" s="3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10.5" customHeight="1">
      <c r="A337" s="1"/>
      <c r="B337" s="1"/>
      <c r="C337" s="3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10.5" customHeight="1">
      <c r="A338" s="1"/>
      <c r="B338" s="1"/>
      <c r="C338" s="3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10.5" customHeight="1">
      <c r="A339" s="1"/>
      <c r="B339" s="1"/>
      <c r="C339" s="3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10.5" customHeight="1">
      <c r="A340" s="1"/>
      <c r="B340" s="1"/>
      <c r="C340" s="3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10.5" customHeight="1">
      <c r="A341" s="1"/>
      <c r="B341" s="1"/>
      <c r="C341" s="3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10.5" customHeight="1">
      <c r="A342" s="1"/>
      <c r="B342" s="1"/>
      <c r="C342" s="3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10.5" customHeight="1">
      <c r="A343" s="1"/>
      <c r="B343" s="1"/>
      <c r="C343" s="3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10.5" customHeight="1">
      <c r="A344" s="1"/>
      <c r="B344" s="1"/>
      <c r="C344" s="3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10.5" customHeight="1">
      <c r="A345" s="1"/>
      <c r="B345" s="1"/>
      <c r="C345" s="3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10.5" customHeight="1">
      <c r="A346" s="1"/>
      <c r="B346" s="1"/>
      <c r="C346" s="3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10.5" customHeight="1">
      <c r="A347" s="1"/>
      <c r="B347" s="1"/>
      <c r="C347" s="3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10.5" customHeight="1">
      <c r="A348" s="1"/>
      <c r="B348" s="1"/>
      <c r="C348" s="3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10.5" customHeight="1">
      <c r="A349" s="1"/>
      <c r="B349" s="1"/>
      <c r="C349" s="3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10.5" customHeight="1">
      <c r="A350" s="1"/>
      <c r="B350" s="1"/>
      <c r="C350" s="3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10.5" customHeight="1">
      <c r="A351" s="1"/>
      <c r="B351" s="1"/>
      <c r="C351" s="3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10.5" customHeight="1">
      <c r="A352" s="1"/>
      <c r="B352" s="1"/>
      <c r="C352" s="3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10.5" customHeight="1">
      <c r="A353" s="1"/>
      <c r="B353" s="1"/>
      <c r="C353" s="3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10.5" customHeight="1">
      <c r="A354" s="1"/>
      <c r="B354" s="1"/>
      <c r="C354" s="3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10.5" customHeight="1">
      <c r="A355" s="1"/>
      <c r="B355" s="1"/>
      <c r="C355" s="3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10.5" customHeight="1">
      <c r="A356" s="1"/>
      <c r="B356" s="1"/>
      <c r="C356" s="3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10.5" customHeight="1">
      <c r="A357" s="1"/>
      <c r="B357" s="1"/>
      <c r="C357" s="3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10.5" customHeight="1">
      <c r="A358" s="1"/>
      <c r="B358" s="1"/>
      <c r="C358" s="3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10.5" customHeight="1">
      <c r="A359" s="1"/>
      <c r="B359" s="1"/>
      <c r="C359" s="3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10.5" customHeight="1">
      <c r="A360" s="1"/>
      <c r="B360" s="1"/>
      <c r="C360" s="3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10.5" customHeight="1">
      <c r="A361" s="1"/>
      <c r="B361" s="1"/>
      <c r="C361" s="3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10.5" customHeight="1">
      <c r="A362" s="1"/>
      <c r="B362" s="1"/>
      <c r="C362" s="3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10.5" customHeight="1">
      <c r="A363" s="1"/>
      <c r="B363" s="1"/>
      <c r="C363" s="3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10.5" customHeight="1">
      <c r="A364" s="1"/>
      <c r="B364" s="1"/>
      <c r="C364" s="3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10.5" customHeight="1">
      <c r="A365" s="1"/>
      <c r="B365" s="1"/>
      <c r="C365" s="3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10.5" customHeight="1">
      <c r="A366" s="1"/>
      <c r="B366" s="1"/>
      <c r="C366" s="3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10.5" customHeight="1">
      <c r="A367" s="1"/>
      <c r="B367" s="1"/>
      <c r="C367" s="3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10.5" customHeight="1">
      <c r="A368" s="1"/>
      <c r="B368" s="1"/>
      <c r="C368" s="3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10.5" customHeight="1">
      <c r="A369" s="1"/>
      <c r="B369" s="1"/>
      <c r="C369" s="3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10.5" customHeight="1">
      <c r="A370" s="1"/>
      <c r="B370" s="1"/>
      <c r="C370" s="3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10.5" customHeight="1">
      <c r="A371" s="1"/>
      <c r="B371" s="1"/>
      <c r="C371" s="3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10.5" customHeight="1">
      <c r="A372" s="1"/>
      <c r="B372" s="1"/>
      <c r="C372" s="3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10.5" customHeight="1">
      <c r="A373" s="1"/>
      <c r="B373" s="1"/>
      <c r="C373" s="3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10.5" customHeight="1">
      <c r="A374" s="1"/>
      <c r="B374" s="1"/>
      <c r="C374" s="3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10.5" customHeight="1">
      <c r="A375" s="1"/>
      <c r="B375" s="1"/>
      <c r="C375" s="3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10.5" customHeight="1">
      <c r="A376" s="1"/>
      <c r="B376" s="1"/>
      <c r="C376" s="3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10.5" customHeight="1">
      <c r="A377" s="1"/>
      <c r="B377" s="1"/>
      <c r="C377" s="3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10.5" customHeight="1">
      <c r="A378" s="1"/>
      <c r="B378" s="1"/>
      <c r="C378" s="3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10.5" customHeight="1">
      <c r="A379" s="1"/>
      <c r="B379" s="1"/>
      <c r="C379" s="3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10.5" customHeight="1">
      <c r="A380" s="1"/>
      <c r="B380" s="1"/>
      <c r="C380" s="3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10.5" customHeight="1">
      <c r="A381" s="1"/>
      <c r="B381" s="1"/>
      <c r="C381" s="3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10.5" customHeight="1">
      <c r="A382" s="1"/>
      <c r="B382" s="1"/>
      <c r="C382" s="3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10.5" customHeight="1">
      <c r="A383" s="1"/>
      <c r="B383" s="1"/>
      <c r="C383" s="3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10.5" customHeight="1">
      <c r="A384" s="1"/>
      <c r="B384" s="1"/>
      <c r="C384" s="3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10.5" customHeight="1">
      <c r="A385" s="1"/>
      <c r="B385" s="1"/>
      <c r="C385" s="3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10.5" customHeight="1">
      <c r="A386" s="1"/>
      <c r="B386" s="1"/>
      <c r="C386" s="3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10.5" customHeight="1">
      <c r="A387" s="1"/>
      <c r="B387" s="1"/>
      <c r="C387" s="3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10.5" customHeight="1">
      <c r="A388" s="1"/>
      <c r="B388" s="1"/>
      <c r="C388" s="3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10.5" customHeight="1">
      <c r="A389" s="1"/>
      <c r="B389" s="1"/>
      <c r="C389" s="3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10.5" customHeight="1">
      <c r="A390" s="1"/>
      <c r="B390" s="1"/>
      <c r="C390" s="3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10.5" customHeight="1">
      <c r="A391" s="1"/>
      <c r="B391" s="1"/>
      <c r="C391" s="3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10.5" customHeight="1">
      <c r="A392" s="1"/>
      <c r="B392" s="1"/>
      <c r="C392" s="3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10.5" customHeight="1">
      <c r="A393" s="1"/>
      <c r="B393" s="1"/>
      <c r="C393" s="3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10.5" customHeight="1">
      <c r="A394" s="1"/>
      <c r="B394" s="1"/>
      <c r="C394" s="3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10.5" customHeight="1">
      <c r="A395" s="1"/>
      <c r="B395" s="1"/>
      <c r="C395" s="3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10.5" customHeight="1">
      <c r="A396" s="1"/>
      <c r="B396" s="1"/>
      <c r="C396" s="3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10.5" customHeight="1">
      <c r="A397" s="1"/>
      <c r="B397" s="1"/>
      <c r="C397" s="3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10.5" customHeight="1">
      <c r="A398" s="1"/>
      <c r="B398" s="1"/>
      <c r="C398" s="3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10.5" customHeight="1">
      <c r="A399" s="1"/>
      <c r="B399" s="1"/>
      <c r="C399" s="3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10.5" customHeight="1">
      <c r="A400" s="1"/>
      <c r="B400" s="1"/>
      <c r="C400" s="3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10.5" customHeight="1">
      <c r="A401" s="1"/>
      <c r="B401" s="1"/>
      <c r="C401" s="3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10.5" customHeight="1">
      <c r="A402" s="1"/>
      <c r="B402" s="1"/>
      <c r="C402" s="3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10.5" customHeight="1">
      <c r="A403" s="1"/>
      <c r="B403" s="1"/>
      <c r="C403" s="3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10.5" customHeight="1">
      <c r="A404" s="1"/>
      <c r="B404" s="1"/>
      <c r="C404" s="3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10.5" customHeight="1">
      <c r="A405" s="1"/>
      <c r="B405" s="1"/>
      <c r="C405" s="3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10.5" customHeight="1">
      <c r="A406" s="1"/>
      <c r="B406" s="1"/>
      <c r="C406" s="3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10.5" customHeight="1">
      <c r="A407" s="1"/>
      <c r="B407" s="1"/>
      <c r="C407" s="3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10.5" customHeight="1">
      <c r="A408" s="1"/>
      <c r="B408" s="1"/>
      <c r="C408" s="3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10.5" customHeight="1">
      <c r="A409" s="1"/>
      <c r="B409" s="1"/>
      <c r="C409" s="3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10.5" customHeight="1">
      <c r="A410" s="1"/>
      <c r="B410" s="1"/>
      <c r="C410" s="3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10.5" customHeight="1">
      <c r="A411" s="1"/>
      <c r="B411" s="1"/>
      <c r="C411" s="3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10.5" customHeight="1">
      <c r="A412" s="1"/>
      <c r="B412" s="1"/>
      <c r="C412" s="3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10.5" customHeight="1">
      <c r="A413" s="1"/>
      <c r="B413" s="1"/>
      <c r="C413" s="3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10.5" customHeight="1">
      <c r="A414" s="1"/>
      <c r="B414" s="1"/>
      <c r="C414" s="3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10.5" customHeight="1">
      <c r="A415" s="1"/>
      <c r="B415" s="1"/>
      <c r="C415" s="3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10.5" customHeight="1">
      <c r="A416" s="1"/>
      <c r="B416" s="1"/>
      <c r="C416" s="3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10.5" customHeight="1">
      <c r="A417" s="1"/>
      <c r="B417" s="1"/>
      <c r="C417" s="3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10.5" customHeight="1">
      <c r="A418" s="1"/>
      <c r="B418" s="1"/>
      <c r="C418" s="3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10.5" customHeight="1">
      <c r="A419" s="1"/>
      <c r="B419" s="1"/>
      <c r="C419" s="3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10.5" customHeight="1">
      <c r="A420" s="1"/>
      <c r="B420" s="1"/>
      <c r="C420" s="3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10.5" customHeight="1">
      <c r="A421" s="1"/>
      <c r="B421" s="1"/>
      <c r="C421" s="3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10.5" customHeight="1">
      <c r="A422" s="1"/>
      <c r="B422" s="1"/>
      <c r="C422" s="3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10.5" customHeight="1">
      <c r="A423" s="1"/>
      <c r="B423" s="1"/>
      <c r="C423" s="3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10.5" customHeight="1">
      <c r="A424" s="1"/>
      <c r="B424" s="1"/>
      <c r="C424" s="3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10.5" customHeight="1">
      <c r="A425" s="1"/>
      <c r="B425" s="1"/>
      <c r="C425" s="3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10.5" customHeight="1">
      <c r="A426" s="1"/>
      <c r="B426" s="1"/>
      <c r="C426" s="3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10.5" customHeight="1">
      <c r="A427" s="1"/>
      <c r="B427" s="1"/>
      <c r="C427" s="3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10.5" customHeight="1">
      <c r="A428" s="1"/>
      <c r="B428" s="1"/>
      <c r="C428" s="3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10.5" customHeight="1">
      <c r="A429" s="1"/>
      <c r="B429" s="1"/>
      <c r="C429" s="3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10.5" customHeight="1">
      <c r="A430" s="1"/>
      <c r="B430" s="1"/>
      <c r="C430" s="3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10.5" customHeight="1">
      <c r="A431" s="1"/>
      <c r="B431" s="1"/>
      <c r="C431" s="3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10.5" customHeight="1">
      <c r="A432" s="1"/>
      <c r="B432" s="1"/>
      <c r="C432" s="3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10.5" customHeight="1">
      <c r="A433" s="1"/>
      <c r="B433" s="1"/>
      <c r="C433" s="3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10.5" customHeight="1">
      <c r="A434" s="1"/>
      <c r="B434" s="1"/>
      <c r="C434" s="3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10.5" customHeight="1">
      <c r="A435" s="1"/>
      <c r="B435" s="1"/>
      <c r="C435" s="3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10.5" customHeight="1">
      <c r="A436" s="1"/>
      <c r="B436" s="1"/>
      <c r="C436" s="3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10.5" customHeight="1">
      <c r="A437" s="1"/>
      <c r="B437" s="1"/>
      <c r="C437" s="3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10.5" customHeight="1">
      <c r="A438" s="1"/>
      <c r="B438" s="1"/>
      <c r="C438" s="3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10.5" customHeight="1">
      <c r="A439" s="1"/>
      <c r="B439" s="1"/>
      <c r="C439" s="3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10.5" customHeight="1">
      <c r="A440" s="1"/>
      <c r="B440" s="1"/>
      <c r="C440" s="3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10.5" customHeight="1">
      <c r="A441" s="1"/>
      <c r="B441" s="1"/>
      <c r="C441" s="3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10.5" customHeight="1">
      <c r="A442" s="1"/>
      <c r="B442" s="1"/>
      <c r="C442" s="3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10.5" customHeight="1">
      <c r="A443" s="1"/>
      <c r="B443" s="1"/>
      <c r="C443" s="3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10.5" customHeight="1">
      <c r="A444" s="1"/>
      <c r="B444" s="1"/>
      <c r="C444" s="3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10.5" customHeight="1">
      <c r="A445" s="1"/>
      <c r="B445" s="1"/>
      <c r="C445" s="3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10.5" customHeight="1">
      <c r="A446" s="1"/>
      <c r="B446" s="1"/>
      <c r="C446" s="3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10.5" customHeight="1">
      <c r="A447" s="1"/>
      <c r="B447" s="1"/>
      <c r="C447" s="3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10.5" customHeight="1">
      <c r="A448" s="1"/>
      <c r="B448" s="1"/>
      <c r="C448" s="3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10.5" customHeight="1">
      <c r="A449" s="1"/>
      <c r="B449" s="1"/>
      <c r="C449" s="3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10.5" customHeight="1">
      <c r="A450" s="1"/>
      <c r="B450" s="1"/>
      <c r="C450" s="3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10.5" customHeight="1">
      <c r="A451" s="1"/>
      <c r="B451" s="1"/>
      <c r="C451" s="3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10.5" customHeight="1">
      <c r="A452" s="1"/>
      <c r="B452" s="1"/>
      <c r="C452" s="3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10.5" customHeight="1">
      <c r="A453" s="1"/>
      <c r="B453" s="1"/>
      <c r="C453" s="3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10.5" customHeight="1">
      <c r="A454" s="1"/>
      <c r="B454" s="1"/>
      <c r="C454" s="3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10.5" customHeight="1">
      <c r="A455" s="1"/>
      <c r="B455" s="1"/>
      <c r="C455" s="3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10.5" customHeight="1">
      <c r="A456" s="1"/>
      <c r="B456" s="1"/>
      <c r="C456" s="3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10.5" customHeight="1">
      <c r="A457" s="1"/>
      <c r="B457" s="1"/>
      <c r="C457" s="3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10.5" customHeight="1">
      <c r="A458" s="1"/>
      <c r="B458" s="1"/>
      <c r="C458" s="3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10.5" customHeight="1">
      <c r="A459" s="1"/>
      <c r="B459" s="1"/>
      <c r="C459" s="3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10.5" customHeight="1">
      <c r="A460" s="1"/>
      <c r="B460" s="1"/>
      <c r="C460" s="3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10.5" customHeight="1">
      <c r="A461" s="1"/>
      <c r="B461" s="1"/>
      <c r="C461" s="3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10.5" customHeight="1">
      <c r="A462" s="1"/>
      <c r="B462" s="1"/>
      <c r="C462" s="3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10.5" customHeight="1">
      <c r="A463" s="1"/>
      <c r="B463" s="1"/>
      <c r="C463" s="3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10.5" customHeight="1">
      <c r="A464" s="1"/>
      <c r="B464" s="1"/>
      <c r="C464" s="3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10.5" customHeight="1">
      <c r="A465" s="1"/>
      <c r="B465" s="1"/>
      <c r="C465" s="3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10.5" customHeight="1">
      <c r="A466" s="1"/>
      <c r="B466" s="1"/>
      <c r="C466" s="3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10.5" customHeight="1">
      <c r="A467" s="1"/>
      <c r="B467" s="1"/>
      <c r="C467" s="3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10.5" customHeight="1">
      <c r="A468" s="1"/>
      <c r="B468" s="1"/>
      <c r="C468" s="3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10.5" customHeight="1">
      <c r="A469" s="1"/>
      <c r="B469" s="1"/>
      <c r="C469" s="3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10.5" customHeight="1">
      <c r="A470" s="1"/>
      <c r="B470" s="1"/>
      <c r="C470" s="3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10.5" customHeight="1">
      <c r="A471" s="1"/>
      <c r="B471" s="1"/>
      <c r="C471" s="3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10.5" customHeight="1">
      <c r="A472" s="1"/>
      <c r="B472" s="1"/>
      <c r="C472" s="3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10.5" customHeight="1">
      <c r="A473" s="1"/>
      <c r="B473" s="1"/>
      <c r="C473" s="3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10.5" customHeight="1">
      <c r="A474" s="1"/>
      <c r="B474" s="1"/>
      <c r="C474" s="3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10.5" customHeight="1">
      <c r="A475" s="1"/>
      <c r="B475" s="1"/>
      <c r="C475" s="3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10.5" customHeight="1">
      <c r="A476" s="1"/>
      <c r="B476" s="1"/>
      <c r="C476" s="3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10.5" customHeight="1">
      <c r="A477" s="1"/>
      <c r="B477" s="1"/>
      <c r="C477" s="3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10.5" customHeight="1">
      <c r="A478" s="1"/>
      <c r="B478" s="1"/>
      <c r="C478" s="3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10.5" customHeight="1">
      <c r="A479" s="1"/>
      <c r="B479" s="1"/>
      <c r="C479" s="3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10.5" customHeight="1">
      <c r="A480" s="1"/>
      <c r="B480" s="1"/>
      <c r="C480" s="3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10.5" customHeight="1">
      <c r="A481" s="1"/>
      <c r="B481" s="1"/>
      <c r="C481" s="3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10.5" customHeight="1">
      <c r="A482" s="1"/>
      <c r="B482" s="1"/>
      <c r="C482" s="3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10.5" customHeight="1">
      <c r="A483" s="1"/>
      <c r="B483" s="1"/>
      <c r="C483" s="3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10.5" customHeight="1">
      <c r="A484" s="1"/>
      <c r="B484" s="1"/>
      <c r="C484" s="3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10.5" customHeight="1">
      <c r="A485" s="1"/>
      <c r="B485" s="1"/>
      <c r="C485" s="3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10.5" customHeight="1">
      <c r="A486" s="1"/>
      <c r="B486" s="1"/>
      <c r="C486" s="3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10.5" customHeight="1">
      <c r="A487" s="1"/>
      <c r="B487" s="1"/>
      <c r="C487" s="3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10.5" customHeight="1">
      <c r="A488" s="1"/>
      <c r="B488" s="1"/>
      <c r="C488" s="3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10.5" customHeight="1">
      <c r="A489" s="1"/>
      <c r="B489" s="1"/>
      <c r="C489" s="3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10.5" customHeight="1">
      <c r="A490" s="1"/>
      <c r="B490" s="1"/>
      <c r="C490" s="3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10.5" customHeight="1">
      <c r="A491" s="1"/>
      <c r="B491" s="1"/>
      <c r="C491" s="3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10.5" customHeight="1">
      <c r="A492" s="1"/>
      <c r="B492" s="1"/>
      <c r="C492" s="3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10.5" customHeight="1">
      <c r="A493" s="1"/>
      <c r="B493" s="1"/>
      <c r="C493" s="3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10.5" customHeight="1">
      <c r="A494" s="1"/>
      <c r="B494" s="1"/>
      <c r="C494" s="3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10.5" customHeight="1">
      <c r="A495" s="1"/>
      <c r="B495" s="1"/>
      <c r="C495" s="3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10.5" customHeight="1">
      <c r="A496" s="1"/>
      <c r="B496" s="1"/>
      <c r="C496" s="3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10.5" customHeight="1">
      <c r="A497" s="1"/>
      <c r="B497" s="1"/>
      <c r="C497" s="3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10.5" customHeight="1">
      <c r="A498" s="1"/>
      <c r="B498" s="1"/>
      <c r="C498" s="3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10.5" customHeight="1">
      <c r="A499" s="1"/>
      <c r="B499" s="1"/>
      <c r="C499" s="3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10.5" customHeight="1">
      <c r="A500" s="1"/>
      <c r="B500" s="1"/>
      <c r="C500" s="3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10.5" customHeight="1">
      <c r="A501" s="1"/>
      <c r="B501" s="1"/>
      <c r="C501" s="3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10.5" customHeight="1">
      <c r="A502" s="1"/>
      <c r="B502" s="1"/>
      <c r="C502" s="3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10.5" customHeight="1">
      <c r="A503" s="1"/>
      <c r="B503" s="1"/>
      <c r="C503" s="3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10.5" customHeight="1">
      <c r="A504" s="1"/>
      <c r="B504" s="1"/>
      <c r="C504" s="3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10.5" customHeight="1">
      <c r="A505" s="1"/>
      <c r="B505" s="1"/>
      <c r="C505" s="3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10.5" customHeight="1">
      <c r="A506" s="1"/>
      <c r="B506" s="1"/>
      <c r="C506" s="3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10.5" customHeight="1">
      <c r="A507" s="1"/>
      <c r="B507" s="1"/>
      <c r="C507" s="3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10.5" customHeight="1">
      <c r="A508" s="1"/>
      <c r="B508" s="1"/>
      <c r="C508" s="3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10.5" customHeight="1">
      <c r="A509" s="1"/>
      <c r="B509" s="1"/>
      <c r="C509" s="3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10.5" customHeight="1">
      <c r="A510" s="1"/>
      <c r="B510" s="1"/>
      <c r="C510" s="3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10.5" customHeight="1">
      <c r="A511" s="1"/>
      <c r="B511" s="1"/>
      <c r="C511" s="3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10.5" customHeight="1">
      <c r="A512" s="1"/>
      <c r="B512" s="1"/>
      <c r="C512" s="3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10.5" customHeight="1">
      <c r="A513" s="1"/>
      <c r="B513" s="1"/>
      <c r="C513" s="3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10.5" customHeight="1">
      <c r="A514" s="1"/>
      <c r="B514" s="1"/>
      <c r="C514" s="3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10.5" customHeight="1">
      <c r="A515" s="1"/>
      <c r="B515" s="1"/>
      <c r="C515" s="3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10.5" customHeight="1">
      <c r="A516" s="1"/>
      <c r="B516" s="1"/>
      <c r="C516" s="3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10.5" customHeight="1">
      <c r="A517" s="1"/>
      <c r="B517" s="1"/>
      <c r="C517" s="3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10.5" customHeight="1">
      <c r="A518" s="1"/>
      <c r="B518" s="1"/>
      <c r="C518" s="3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10.5" customHeight="1">
      <c r="A519" s="1"/>
      <c r="B519" s="1"/>
      <c r="C519" s="3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10.5" customHeight="1">
      <c r="A520" s="1"/>
      <c r="B520" s="1"/>
      <c r="C520" s="3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10.5" customHeight="1">
      <c r="A521" s="1"/>
      <c r="B521" s="1"/>
      <c r="C521" s="3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10.5" customHeight="1">
      <c r="A522" s="1"/>
      <c r="B522" s="1"/>
      <c r="C522" s="3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10.5" customHeight="1">
      <c r="A523" s="1"/>
      <c r="B523" s="1"/>
      <c r="C523" s="3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10.5" customHeight="1">
      <c r="A524" s="1"/>
      <c r="B524" s="1"/>
      <c r="C524" s="3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10.5" customHeight="1">
      <c r="A525" s="1"/>
      <c r="B525" s="1"/>
      <c r="C525" s="3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10.5" customHeight="1">
      <c r="A526" s="1"/>
      <c r="B526" s="1"/>
      <c r="C526" s="3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10.5" customHeight="1">
      <c r="A527" s="1"/>
      <c r="B527" s="1"/>
      <c r="C527" s="3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10.5" customHeight="1">
      <c r="A528" s="1"/>
      <c r="B528" s="1"/>
      <c r="C528" s="3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10.5" customHeight="1">
      <c r="A529" s="1"/>
      <c r="B529" s="1"/>
      <c r="C529" s="3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10.5" customHeight="1">
      <c r="A530" s="1"/>
      <c r="B530" s="1"/>
      <c r="C530" s="3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10.5" customHeight="1">
      <c r="A531" s="1"/>
      <c r="B531" s="1"/>
      <c r="C531" s="3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10.5" customHeight="1">
      <c r="A532" s="1"/>
      <c r="B532" s="1"/>
      <c r="C532" s="3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10.5" customHeight="1">
      <c r="A533" s="1"/>
      <c r="B533" s="1"/>
      <c r="C533" s="3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10.5" customHeight="1">
      <c r="A534" s="1"/>
      <c r="B534" s="1"/>
      <c r="C534" s="3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10.5" customHeight="1">
      <c r="A535" s="1"/>
      <c r="B535" s="1"/>
      <c r="C535" s="3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10.5" customHeight="1">
      <c r="A536" s="1"/>
      <c r="B536" s="1"/>
      <c r="C536" s="3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10.5" customHeight="1">
      <c r="A537" s="1"/>
      <c r="B537" s="1"/>
      <c r="C537" s="3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10.5" customHeight="1">
      <c r="A538" s="1"/>
      <c r="B538" s="1"/>
      <c r="C538" s="3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10.5" customHeight="1">
      <c r="A539" s="1"/>
      <c r="B539" s="1"/>
      <c r="C539" s="3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10.5" customHeight="1">
      <c r="A540" s="1"/>
      <c r="B540" s="1"/>
      <c r="C540" s="3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10.5" customHeight="1">
      <c r="A541" s="1"/>
      <c r="B541" s="1"/>
      <c r="C541" s="3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10.5" customHeight="1">
      <c r="A542" s="1"/>
      <c r="B542" s="1"/>
      <c r="C542" s="3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10.5" customHeight="1">
      <c r="A543" s="1"/>
      <c r="B543" s="1"/>
      <c r="C543" s="3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10.5" customHeight="1">
      <c r="A544" s="1"/>
      <c r="B544" s="1"/>
      <c r="C544" s="3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10.5" customHeight="1">
      <c r="A545" s="1"/>
      <c r="B545" s="1"/>
      <c r="C545" s="3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10.5" customHeight="1">
      <c r="A546" s="1"/>
      <c r="B546" s="1"/>
      <c r="C546" s="3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10.5" customHeight="1">
      <c r="A547" s="1"/>
      <c r="B547" s="1"/>
      <c r="C547" s="3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10.5" customHeight="1">
      <c r="A548" s="1"/>
      <c r="B548" s="1"/>
      <c r="C548" s="3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10.5" customHeight="1">
      <c r="A549" s="1"/>
      <c r="B549" s="1"/>
      <c r="C549" s="3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10.5" customHeight="1">
      <c r="A550" s="1"/>
      <c r="B550" s="1"/>
      <c r="C550" s="3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10.5" customHeight="1">
      <c r="A551" s="1"/>
      <c r="B551" s="1"/>
      <c r="C551" s="3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10.5" customHeight="1">
      <c r="A552" s="1"/>
      <c r="B552" s="1"/>
      <c r="C552" s="3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10.5" customHeight="1">
      <c r="A553" s="1"/>
      <c r="B553" s="1"/>
      <c r="C553" s="3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10.5" customHeight="1">
      <c r="A554" s="1"/>
      <c r="B554" s="1"/>
      <c r="C554" s="3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10.5" customHeight="1">
      <c r="A555" s="1"/>
      <c r="B555" s="1"/>
      <c r="C555" s="3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10.5" customHeight="1">
      <c r="A556" s="1"/>
      <c r="B556" s="1"/>
      <c r="C556" s="3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10.5" customHeight="1">
      <c r="A557" s="1"/>
      <c r="B557" s="1"/>
      <c r="C557" s="3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10.5" customHeight="1">
      <c r="A558" s="1"/>
      <c r="B558" s="1"/>
      <c r="C558" s="3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10.5" customHeight="1">
      <c r="A559" s="1"/>
      <c r="B559" s="1"/>
      <c r="C559" s="3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10.5" customHeight="1">
      <c r="A560" s="1"/>
      <c r="B560" s="1"/>
      <c r="C560" s="3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10.5" customHeight="1">
      <c r="A561" s="1"/>
      <c r="B561" s="1"/>
      <c r="C561" s="3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10.5" customHeight="1">
      <c r="A562" s="1"/>
      <c r="B562" s="1"/>
      <c r="C562" s="3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10.5" customHeight="1">
      <c r="A563" s="1"/>
      <c r="B563" s="1"/>
      <c r="C563" s="3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10.5" customHeight="1">
      <c r="A564" s="1"/>
      <c r="B564" s="1"/>
      <c r="C564" s="3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10.5" customHeight="1">
      <c r="A565" s="1"/>
      <c r="B565" s="1"/>
      <c r="C565" s="3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10.5" customHeight="1">
      <c r="A566" s="1"/>
      <c r="B566" s="1"/>
      <c r="C566" s="3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10.5" customHeight="1">
      <c r="A567" s="1"/>
      <c r="B567" s="1"/>
      <c r="C567" s="3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10.5" customHeight="1">
      <c r="A568" s="1"/>
      <c r="B568" s="1"/>
      <c r="C568" s="3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10.5" customHeight="1">
      <c r="A569" s="1"/>
      <c r="B569" s="1"/>
      <c r="C569" s="3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10.5" customHeight="1">
      <c r="A570" s="1"/>
      <c r="B570" s="1"/>
      <c r="C570" s="3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10.5" customHeight="1">
      <c r="A571" s="1"/>
      <c r="B571" s="1"/>
      <c r="C571" s="3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10.5" customHeight="1">
      <c r="A572" s="1"/>
      <c r="B572" s="1"/>
      <c r="C572" s="3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10.5" customHeight="1">
      <c r="A573" s="1"/>
      <c r="B573" s="1"/>
      <c r="C573" s="3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10.5" customHeight="1">
      <c r="A574" s="1"/>
      <c r="B574" s="1"/>
      <c r="C574" s="3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10.5" customHeight="1">
      <c r="A575" s="1"/>
      <c r="B575" s="1"/>
      <c r="C575" s="3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10.5" customHeight="1">
      <c r="A576" s="1"/>
      <c r="B576" s="1"/>
      <c r="C576" s="3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10.5" customHeight="1">
      <c r="A577" s="1"/>
      <c r="B577" s="1"/>
      <c r="C577" s="3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10.5" customHeight="1">
      <c r="A578" s="1"/>
      <c r="B578" s="1"/>
      <c r="C578" s="3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10.5" customHeight="1">
      <c r="A579" s="1"/>
      <c r="B579" s="1"/>
      <c r="C579" s="3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10.5" customHeight="1">
      <c r="A580" s="1"/>
      <c r="B580" s="1"/>
      <c r="C580" s="3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10.5" customHeight="1">
      <c r="A581" s="1"/>
      <c r="B581" s="1"/>
      <c r="C581" s="3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10.5" customHeight="1">
      <c r="A582" s="1"/>
      <c r="B582" s="1"/>
      <c r="C582" s="3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10.5" customHeight="1">
      <c r="A583" s="1"/>
      <c r="B583" s="1"/>
      <c r="C583" s="3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10.5" customHeight="1">
      <c r="A584" s="1"/>
      <c r="B584" s="1"/>
      <c r="C584" s="3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10.5" customHeight="1">
      <c r="A585" s="1"/>
      <c r="B585" s="1"/>
      <c r="C585" s="3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10.5" customHeight="1">
      <c r="A586" s="1"/>
      <c r="B586" s="1"/>
      <c r="C586" s="3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10.5" customHeight="1">
      <c r="A587" s="1"/>
      <c r="B587" s="1"/>
      <c r="C587" s="3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10.5" customHeight="1">
      <c r="A588" s="1"/>
      <c r="B588" s="1"/>
      <c r="C588" s="3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10.5" customHeight="1">
      <c r="A589" s="1"/>
      <c r="B589" s="1"/>
      <c r="C589" s="3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10.5" customHeight="1">
      <c r="A590" s="1"/>
      <c r="B590" s="1"/>
      <c r="C590" s="3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10.5" customHeight="1">
      <c r="A591" s="1"/>
      <c r="B591" s="1"/>
      <c r="C591" s="3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10.5" customHeight="1">
      <c r="A592" s="1"/>
      <c r="B592" s="1"/>
      <c r="C592" s="3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10.5" customHeight="1">
      <c r="A593" s="1"/>
      <c r="B593" s="1"/>
      <c r="C593" s="3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10.5" customHeight="1">
      <c r="A594" s="1"/>
      <c r="B594" s="1"/>
      <c r="C594" s="3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10.5" customHeight="1">
      <c r="A595" s="1"/>
      <c r="B595" s="1"/>
      <c r="C595" s="3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10.5" customHeight="1">
      <c r="A596" s="1"/>
      <c r="B596" s="1"/>
      <c r="C596" s="3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10.5" customHeight="1">
      <c r="A597" s="1"/>
      <c r="B597" s="1"/>
      <c r="C597" s="3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10.5" customHeight="1">
      <c r="A598" s="1"/>
      <c r="B598" s="1"/>
      <c r="C598" s="3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10.5" customHeight="1">
      <c r="A599" s="1"/>
      <c r="B599" s="1"/>
      <c r="C599" s="3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10.5" customHeight="1">
      <c r="A600" s="1"/>
      <c r="B600" s="1"/>
      <c r="C600" s="3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10.5" customHeight="1">
      <c r="A601" s="1"/>
      <c r="B601" s="1"/>
      <c r="C601" s="3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10.5" customHeight="1">
      <c r="A602" s="1"/>
      <c r="B602" s="1"/>
      <c r="C602" s="3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10.5" customHeight="1">
      <c r="A603" s="1"/>
      <c r="B603" s="1"/>
      <c r="C603" s="3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10.5" customHeight="1">
      <c r="A604" s="1"/>
      <c r="B604" s="1"/>
      <c r="C604" s="3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10.5" customHeight="1">
      <c r="A605" s="1"/>
      <c r="B605" s="1"/>
      <c r="C605" s="3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10.5" customHeight="1">
      <c r="A606" s="1"/>
      <c r="B606" s="1"/>
      <c r="C606" s="3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10.5" customHeight="1">
      <c r="A607" s="1"/>
      <c r="B607" s="1"/>
      <c r="C607" s="3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10.5" customHeight="1">
      <c r="A608" s="1"/>
      <c r="B608" s="1"/>
      <c r="C608" s="3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10.5" customHeight="1">
      <c r="A609" s="1"/>
      <c r="B609" s="1"/>
      <c r="C609" s="3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10.5" customHeight="1">
      <c r="A610" s="1"/>
      <c r="B610" s="1"/>
      <c r="C610" s="3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10.5" customHeight="1">
      <c r="A611" s="1"/>
      <c r="B611" s="1"/>
      <c r="C611" s="3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10.5" customHeight="1">
      <c r="A612" s="1"/>
      <c r="B612" s="1"/>
      <c r="C612" s="3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10.5" customHeight="1">
      <c r="A613" s="1"/>
      <c r="B613" s="1"/>
      <c r="C613" s="3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10.5" customHeight="1">
      <c r="A614" s="1"/>
      <c r="B614" s="1"/>
      <c r="C614" s="3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10.5" customHeight="1">
      <c r="A615" s="1"/>
      <c r="B615" s="1"/>
      <c r="C615" s="3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10.5" customHeight="1">
      <c r="A616" s="1"/>
      <c r="B616" s="1"/>
      <c r="C616" s="3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10.5" customHeight="1">
      <c r="A617" s="1"/>
      <c r="B617" s="1"/>
      <c r="C617" s="3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10.5" customHeight="1">
      <c r="A618" s="1"/>
      <c r="B618" s="1"/>
      <c r="C618" s="3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10.5" customHeight="1">
      <c r="A619" s="1"/>
      <c r="B619" s="1"/>
      <c r="C619" s="3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10.5" customHeight="1">
      <c r="A620" s="1"/>
      <c r="B620" s="1"/>
      <c r="C620" s="3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10.5" customHeight="1">
      <c r="A621" s="1"/>
      <c r="B621" s="1"/>
      <c r="C621" s="3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10.5" customHeight="1">
      <c r="A622" s="1"/>
      <c r="B622" s="1"/>
      <c r="C622" s="3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10.5" customHeight="1">
      <c r="A623" s="1"/>
      <c r="B623" s="1"/>
      <c r="C623" s="3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10.5" customHeight="1">
      <c r="A624" s="1"/>
      <c r="B624" s="1"/>
      <c r="C624" s="3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10.5" customHeight="1">
      <c r="A625" s="1"/>
      <c r="B625" s="1"/>
      <c r="C625" s="3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10.5" customHeight="1">
      <c r="A626" s="1"/>
      <c r="B626" s="1"/>
      <c r="C626" s="3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10.5" customHeight="1">
      <c r="A627" s="1"/>
      <c r="B627" s="1"/>
      <c r="C627" s="3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10.5" customHeight="1">
      <c r="A628" s="1"/>
      <c r="B628" s="1"/>
      <c r="C628" s="3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10.5" customHeight="1">
      <c r="A629" s="1"/>
      <c r="B629" s="1"/>
      <c r="C629" s="3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10.5" customHeight="1">
      <c r="A630" s="1"/>
      <c r="B630" s="1"/>
      <c r="C630" s="3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10.5" customHeight="1">
      <c r="A631" s="1"/>
      <c r="B631" s="1"/>
      <c r="C631" s="3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10.5" customHeight="1">
      <c r="A632" s="1"/>
      <c r="B632" s="1"/>
      <c r="C632" s="3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10.5" customHeight="1">
      <c r="A633" s="1"/>
      <c r="B633" s="1"/>
      <c r="C633" s="3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10.5" customHeight="1">
      <c r="A634" s="1"/>
      <c r="B634" s="1"/>
      <c r="C634" s="3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10.5" customHeight="1">
      <c r="A635" s="1"/>
      <c r="B635" s="1"/>
      <c r="C635" s="3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10.5" customHeight="1">
      <c r="A636" s="1"/>
      <c r="B636" s="1"/>
      <c r="C636" s="3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10.5" customHeight="1">
      <c r="A637" s="1"/>
      <c r="B637" s="1"/>
      <c r="C637" s="3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10.5" customHeight="1">
      <c r="A638" s="1"/>
      <c r="B638" s="1"/>
      <c r="C638" s="3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10.5" customHeight="1">
      <c r="A639" s="1"/>
      <c r="B639" s="1"/>
      <c r="C639" s="3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10.5" customHeight="1">
      <c r="A640" s="1"/>
      <c r="B640" s="1"/>
      <c r="C640" s="3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10.5" customHeight="1">
      <c r="A641" s="1"/>
      <c r="B641" s="1"/>
      <c r="C641" s="3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10.5" customHeight="1">
      <c r="A642" s="1"/>
      <c r="B642" s="1"/>
      <c r="C642" s="3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10.5" customHeight="1">
      <c r="A643" s="1"/>
      <c r="B643" s="1"/>
      <c r="C643" s="3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10.5" customHeight="1">
      <c r="A644" s="1"/>
      <c r="B644" s="1"/>
      <c r="C644" s="3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10.5" customHeight="1">
      <c r="A645" s="1"/>
      <c r="B645" s="1"/>
      <c r="C645" s="3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10.5" customHeight="1">
      <c r="A646" s="1"/>
      <c r="B646" s="1"/>
      <c r="C646" s="3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10.5" customHeight="1">
      <c r="A647" s="1"/>
      <c r="B647" s="1"/>
      <c r="C647" s="3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10.5" customHeight="1">
      <c r="A648" s="1"/>
      <c r="B648" s="1"/>
      <c r="C648" s="3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10.5" customHeight="1">
      <c r="A649" s="1"/>
      <c r="B649" s="1"/>
      <c r="C649" s="3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10.5" customHeight="1">
      <c r="A650" s="1"/>
      <c r="B650" s="1"/>
      <c r="C650" s="3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10.5" customHeight="1">
      <c r="A651" s="1"/>
      <c r="B651" s="1"/>
      <c r="C651" s="3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10.5" customHeight="1">
      <c r="A652" s="1"/>
      <c r="B652" s="1"/>
      <c r="C652" s="3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10.5" customHeight="1">
      <c r="A653" s="1"/>
      <c r="B653" s="1"/>
      <c r="C653" s="3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10.5" customHeight="1">
      <c r="A654" s="1"/>
      <c r="B654" s="1"/>
      <c r="C654" s="3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10.5" customHeight="1">
      <c r="A655" s="1"/>
      <c r="B655" s="1"/>
      <c r="C655" s="3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10.5" customHeight="1">
      <c r="A656" s="1"/>
      <c r="B656" s="1"/>
      <c r="C656" s="3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10.5" customHeight="1">
      <c r="A657" s="1"/>
      <c r="B657" s="1"/>
      <c r="C657" s="3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10.5" customHeight="1">
      <c r="A658" s="1"/>
      <c r="B658" s="1"/>
      <c r="C658" s="3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10.5" customHeight="1">
      <c r="A659" s="1"/>
      <c r="B659" s="1"/>
      <c r="C659" s="3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10.5" customHeight="1">
      <c r="A660" s="1"/>
      <c r="B660" s="1"/>
      <c r="C660" s="3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10.5" customHeight="1">
      <c r="A661" s="1"/>
      <c r="B661" s="1"/>
      <c r="C661" s="3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10.5" customHeight="1">
      <c r="A662" s="1"/>
      <c r="B662" s="1"/>
      <c r="C662" s="3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10.5" customHeight="1">
      <c r="A663" s="1"/>
      <c r="B663" s="1"/>
      <c r="C663" s="3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10.5" customHeight="1">
      <c r="A664" s="1"/>
      <c r="B664" s="1"/>
      <c r="C664" s="3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10.5" customHeight="1">
      <c r="A665" s="1"/>
      <c r="B665" s="1"/>
      <c r="C665" s="3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10.5" customHeight="1">
      <c r="A666" s="1"/>
      <c r="B666" s="1"/>
      <c r="C666" s="3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10.5" customHeight="1">
      <c r="A667" s="1"/>
      <c r="B667" s="1"/>
      <c r="C667" s="3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10.5" customHeight="1">
      <c r="A668" s="1"/>
      <c r="B668" s="1"/>
      <c r="C668" s="3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10.5" customHeight="1">
      <c r="A669" s="1"/>
      <c r="B669" s="1"/>
      <c r="C669" s="3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10.5" customHeight="1">
      <c r="A670" s="1"/>
      <c r="B670" s="1"/>
      <c r="C670" s="3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10.5" customHeight="1">
      <c r="A671" s="1"/>
      <c r="B671" s="1"/>
      <c r="C671" s="3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10.5" customHeight="1">
      <c r="A672" s="1"/>
      <c r="B672" s="1"/>
      <c r="C672" s="3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10.5" customHeight="1">
      <c r="A673" s="1"/>
      <c r="B673" s="1"/>
      <c r="C673" s="3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10.5" customHeight="1">
      <c r="A674" s="1"/>
      <c r="B674" s="1"/>
      <c r="C674" s="3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10.5" customHeight="1">
      <c r="A675" s="1"/>
      <c r="B675" s="1"/>
      <c r="C675" s="3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10.5" customHeight="1">
      <c r="A676" s="1"/>
      <c r="B676" s="1"/>
      <c r="C676" s="3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10.5" customHeight="1">
      <c r="A677" s="1"/>
      <c r="B677" s="1"/>
      <c r="C677" s="3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10.5" customHeight="1">
      <c r="A678" s="1"/>
      <c r="B678" s="1"/>
      <c r="C678" s="3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10.5" customHeight="1">
      <c r="A679" s="1"/>
      <c r="B679" s="1"/>
      <c r="C679" s="3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10.5" customHeight="1">
      <c r="A680" s="1"/>
      <c r="B680" s="1"/>
      <c r="C680" s="3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10.5" customHeight="1">
      <c r="A681" s="1"/>
      <c r="B681" s="1"/>
      <c r="C681" s="3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10.5" customHeight="1">
      <c r="A682" s="1"/>
      <c r="B682" s="1"/>
      <c r="C682" s="3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10.5" customHeight="1">
      <c r="A683" s="1"/>
      <c r="B683" s="1"/>
      <c r="C683" s="3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10.5" customHeight="1">
      <c r="A684" s="1"/>
      <c r="B684" s="1"/>
      <c r="C684" s="3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10.5" customHeight="1">
      <c r="A685" s="1"/>
      <c r="B685" s="1"/>
      <c r="C685" s="3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10.5" customHeight="1">
      <c r="A686" s="1"/>
      <c r="B686" s="1"/>
      <c r="C686" s="3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10.5" customHeight="1">
      <c r="A687" s="1"/>
      <c r="B687" s="1"/>
      <c r="C687" s="3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10.5" customHeight="1">
      <c r="A688" s="1"/>
      <c r="B688" s="1"/>
      <c r="C688" s="3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10.5" customHeight="1">
      <c r="A689" s="1"/>
      <c r="B689" s="1"/>
      <c r="C689" s="3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10.5" customHeight="1">
      <c r="A690" s="1"/>
      <c r="B690" s="1"/>
      <c r="C690" s="3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10.5" customHeight="1">
      <c r="A691" s="1"/>
      <c r="B691" s="1"/>
      <c r="C691" s="3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10.5" customHeight="1">
      <c r="A692" s="1"/>
      <c r="B692" s="1"/>
      <c r="C692" s="3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10.5" customHeight="1">
      <c r="A693" s="1"/>
      <c r="B693" s="1"/>
      <c r="C693" s="3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10.5" customHeight="1">
      <c r="A694" s="1"/>
      <c r="B694" s="1"/>
      <c r="C694" s="3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10.5" customHeight="1">
      <c r="A695" s="1"/>
      <c r="B695" s="1"/>
      <c r="C695" s="3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10.5" customHeight="1">
      <c r="A696" s="1"/>
      <c r="B696" s="1"/>
      <c r="C696" s="3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10.5" customHeight="1">
      <c r="A697" s="1"/>
      <c r="B697" s="1"/>
      <c r="C697" s="3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10.5" customHeight="1">
      <c r="A698" s="1"/>
      <c r="B698" s="1"/>
      <c r="C698" s="3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10.5" customHeight="1">
      <c r="A699" s="1"/>
      <c r="B699" s="1"/>
      <c r="C699" s="3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10.5" customHeight="1">
      <c r="A700" s="1"/>
      <c r="B700" s="1"/>
      <c r="C700" s="3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10.5" customHeight="1">
      <c r="A701" s="1"/>
      <c r="B701" s="1"/>
      <c r="C701" s="3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10.5" customHeight="1">
      <c r="A702" s="1"/>
      <c r="B702" s="1"/>
      <c r="C702" s="3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10.5" customHeight="1">
      <c r="A703" s="1"/>
      <c r="B703" s="1"/>
      <c r="C703" s="3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10.5" customHeight="1">
      <c r="A704" s="1"/>
      <c r="B704" s="1"/>
      <c r="C704" s="3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10.5" customHeight="1">
      <c r="A705" s="1"/>
      <c r="B705" s="1"/>
      <c r="C705" s="3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10.5" customHeight="1">
      <c r="A706" s="1"/>
      <c r="B706" s="1"/>
      <c r="C706" s="3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10.5" customHeight="1">
      <c r="A707" s="1"/>
      <c r="B707" s="1"/>
      <c r="C707" s="3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10.5" customHeight="1">
      <c r="A708" s="1"/>
      <c r="B708" s="1"/>
      <c r="C708" s="3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10.5" customHeight="1">
      <c r="A709" s="1"/>
      <c r="B709" s="1"/>
      <c r="C709" s="3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10.5" customHeight="1">
      <c r="A710" s="1"/>
      <c r="B710" s="1"/>
      <c r="C710" s="3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10.5" customHeight="1">
      <c r="A711" s="1"/>
      <c r="B711" s="1"/>
      <c r="C711" s="3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10.5" customHeight="1">
      <c r="A712" s="1"/>
      <c r="B712" s="1"/>
      <c r="C712" s="3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10.5" customHeight="1">
      <c r="A713" s="1"/>
      <c r="B713" s="1"/>
      <c r="C713" s="3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10.5" customHeight="1">
      <c r="A714" s="1"/>
      <c r="B714" s="1"/>
      <c r="C714" s="3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10.5" customHeight="1">
      <c r="A715" s="1"/>
      <c r="B715" s="1"/>
      <c r="C715" s="3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10.5" customHeight="1">
      <c r="A716" s="1"/>
      <c r="B716" s="1"/>
      <c r="C716" s="3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10.5" customHeight="1">
      <c r="A717" s="1"/>
      <c r="B717" s="1"/>
      <c r="C717" s="3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10.5" customHeight="1">
      <c r="A718" s="1"/>
      <c r="B718" s="1"/>
      <c r="C718" s="3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10.5" customHeight="1">
      <c r="A719" s="1"/>
      <c r="B719" s="1"/>
      <c r="C719" s="3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10.5" customHeight="1">
      <c r="A720" s="1"/>
      <c r="B720" s="1"/>
      <c r="C720" s="3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10.5" customHeight="1">
      <c r="A721" s="1"/>
      <c r="B721" s="1"/>
      <c r="C721" s="3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10.5" customHeight="1">
      <c r="A722" s="1"/>
      <c r="B722" s="1"/>
      <c r="C722" s="3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10.5" customHeight="1">
      <c r="A723" s="1"/>
      <c r="B723" s="1"/>
      <c r="C723" s="3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10.5" customHeight="1">
      <c r="A724" s="1"/>
      <c r="B724" s="1"/>
      <c r="C724" s="3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10.5" customHeight="1">
      <c r="A725" s="1"/>
      <c r="B725" s="1"/>
      <c r="C725" s="3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10.5" customHeight="1">
      <c r="A726" s="1"/>
      <c r="B726" s="1"/>
      <c r="C726" s="3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10.5" customHeight="1">
      <c r="A727" s="1"/>
      <c r="B727" s="1"/>
      <c r="C727" s="3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10.5" customHeight="1">
      <c r="A728" s="1"/>
      <c r="B728" s="1"/>
      <c r="C728" s="3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10.5" customHeight="1">
      <c r="A729" s="1"/>
      <c r="B729" s="1"/>
      <c r="C729" s="3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10.5" customHeight="1">
      <c r="A730" s="1"/>
      <c r="B730" s="1"/>
      <c r="C730" s="3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10.5" customHeight="1">
      <c r="A731" s="1"/>
      <c r="B731" s="1"/>
      <c r="C731" s="3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10.5" customHeight="1">
      <c r="A732" s="1"/>
      <c r="B732" s="1"/>
      <c r="C732" s="3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10.5" customHeight="1">
      <c r="A733" s="1"/>
      <c r="B733" s="1"/>
      <c r="C733" s="3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10.5" customHeight="1">
      <c r="A734" s="1"/>
      <c r="B734" s="1"/>
      <c r="C734" s="3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10.5" customHeight="1">
      <c r="A735" s="1"/>
      <c r="B735" s="1"/>
      <c r="C735" s="3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10.5" customHeight="1">
      <c r="A736" s="1"/>
      <c r="B736" s="1"/>
      <c r="C736" s="3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10.5" customHeight="1">
      <c r="A737" s="1"/>
      <c r="B737" s="1"/>
      <c r="C737" s="3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10.5" customHeight="1">
      <c r="A738" s="1"/>
      <c r="B738" s="1"/>
      <c r="C738" s="3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10.5" customHeight="1">
      <c r="A739" s="1"/>
      <c r="B739" s="1"/>
      <c r="C739" s="3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10.5" customHeight="1">
      <c r="A740" s="1"/>
      <c r="B740" s="1"/>
      <c r="C740" s="3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10.5" customHeight="1">
      <c r="A741" s="1"/>
      <c r="B741" s="1"/>
      <c r="C741" s="3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10.5" customHeight="1">
      <c r="A742" s="1"/>
      <c r="B742" s="1"/>
      <c r="C742" s="3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10.5" customHeight="1">
      <c r="A743" s="1"/>
      <c r="B743" s="1"/>
      <c r="C743" s="3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10.5" customHeight="1">
      <c r="A744" s="1"/>
      <c r="B744" s="1"/>
      <c r="C744" s="3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10.5" customHeight="1">
      <c r="A745" s="1"/>
      <c r="B745" s="1"/>
      <c r="C745" s="3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10.5" customHeight="1">
      <c r="A746" s="1"/>
      <c r="B746" s="1"/>
      <c r="C746" s="3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10.5" customHeight="1">
      <c r="A747" s="1"/>
      <c r="B747" s="1"/>
      <c r="C747" s="3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10.5" customHeight="1">
      <c r="A748" s="1"/>
      <c r="B748" s="1"/>
      <c r="C748" s="3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10.5" customHeight="1">
      <c r="A749" s="1"/>
      <c r="B749" s="1"/>
      <c r="C749" s="3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10.5" customHeight="1">
      <c r="A750" s="1"/>
      <c r="B750" s="1"/>
      <c r="C750" s="3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10.5" customHeight="1">
      <c r="A751" s="1"/>
      <c r="B751" s="1"/>
      <c r="C751" s="3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10.5" customHeight="1">
      <c r="A752" s="1"/>
      <c r="B752" s="1"/>
      <c r="C752" s="3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10.5" customHeight="1">
      <c r="A753" s="1"/>
      <c r="B753" s="1"/>
      <c r="C753" s="3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10.5" customHeight="1">
      <c r="A754" s="1"/>
      <c r="B754" s="1"/>
      <c r="C754" s="3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10.5" customHeight="1">
      <c r="A755" s="1"/>
      <c r="B755" s="1"/>
      <c r="C755" s="3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10.5" customHeight="1">
      <c r="A756" s="1"/>
      <c r="B756" s="1"/>
      <c r="C756" s="3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10.5" customHeight="1">
      <c r="A757" s="1"/>
      <c r="B757" s="1"/>
      <c r="C757" s="3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10.5" customHeight="1">
      <c r="A758" s="1"/>
      <c r="B758" s="1"/>
      <c r="C758" s="3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10.5" customHeight="1">
      <c r="A759" s="1"/>
      <c r="B759" s="1"/>
      <c r="C759" s="3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10.5" customHeight="1">
      <c r="A760" s="1"/>
      <c r="B760" s="1"/>
      <c r="C760" s="3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10.5" customHeight="1">
      <c r="A761" s="1"/>
      <c r="B761" s="1"/>
      <c r="C761" s="3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10.5" customHeight="1">
      <c r="A762" s="1"/>
      <c r="B762" s="1"/>
      <c r="C762" s="3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10.5" customHeight="1">
      <c r="A763" s="1"/>
      <c r="B763" s="1"/>
      <c r="C763" s="3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10.5" customHeight="1">
      <c r="A764" s="1"/>
      <c r="B764" s="1"/>
      <c r="C764" s="3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10.5" customHeight="1">
      <c r="A765" s="1"/>
      <c r="B765" s="1"/>
      <c r="C765" s="3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10.5" customHeight="1">
      <c r="A766" s="1"/>
      <c r="B766" s="1"/>
      <c r="C766" s="3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10.5" customHeight="1">
      <c r="A767" s="1"/>
      <c r="B767" s="1"/>
      <c r="C767" s="3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10.5" customHeight="1">
      <c r="A768" s="1"/>
      <c r="B768" s="1"/>
      <c r="C768" s="3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10.5" customHeight="1">
      <c r="A769" s="1"/>
      <c r="B769" s="1"/>
      <c r="C769" s="3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10.5" customHeight="1">
      <c r="A770" s="1"/>
      <c r="B770" s="1"/>
      <c r="C770" s="3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10.5" customHeight="1">
      <c r="A771" s="1"/>
      <c r="B771" s="1"/>
      <c r="C771" s="3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10.5" customHeight="1">
      <c r="A772" s="1"/>
      <c r="B772" s="1"/>
      <c r="C772" s="3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10.5" customHeight="1">
      <c r="A773" s="1"/>
      <c r="B773" s="1"/>
      <c r="C773" s="3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10.5" customHeight="1">
      <c r="A774" s="1"/>
      <c r="B774" s="1"/>
      <c r="C774" s="3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10.5" customHeight="1">
      <c r="A775" s="1"/>
      <c r="B775" s="1"/>
      <c r="C775" s="3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10.5" customHeight="1">
      <c r="A776" s="1"/>
      <c r="B776" s="1"/>
      <c r="C776" s="3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10.5" customHeight="1">
      <c r="A777" s="1"/>
      <c r="B777" s="1"/>
      <c r="C777" s="3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10.5" customHeight="1">
      <c r="A778" s="1"/>
      <c r="B778" s="1"/>
      <c r="C778" s="3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10.5" customHeight="1">
      <c r="A779" s="1"/>
      <c r="B779" s="1"/>
      <c r="C779" s="3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10.5" customHeight="1">
      <c r="A780" s="1"/>
      <c r="B780" s="1"/>
      <c r="C780" s="3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10.5" customHeight="1">
      <c r="A781" s="1"/>
      <c r="B781" s="1"/>
      <c r="C781" s="3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10.5" customHeight="1">
      <c r="A782" s="1"/>
      <c r="B782" s="1"/>
      <c r="C782" s="3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10.5" customHeight="1">
      <c r="A783" s="1"/>
      <c r="B783" s="1"/>
      <c r="C783" s="3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10.5" customHeight="1">
      <c r="A784" s="1"/>
      <c r="B784" s="1"/>
      <c r="C784" s="3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10.5" customHeight="1">
      <c r="A785" s="1"/>
      <c r="B785" s="1"/>
      <c r="C785" s="3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10.5" customHeight="1">
      <c r="A786" s="1"/>
      <c r="B786" s="1"/>
      <c r="C786" s="3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10.5" customHeight="1">
      <c r="A787" s="1"/>
      <c r="B787" s="1"/>
      <c r="C787" s="3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10.5" customHeight="1">
      <c r="A788" s="1"/>
      <c r="B788" s="1"/>
      <c r="C788" s="3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10.5" customHeight="1">
      <c r="A789" s="1"/>
      <c r="B789" s="1"/>
      <c r="C789" s="3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10.5" customHeight="1">
      <c r="A790" s="1"/>
      <c r="B790" s="1"/>
      <c r="C790" s="3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10.5" customHeight="1">
      <c r="A791" s="1"/>
      <c r="B791" s="1"/>
      <c r="C791" s="3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10.5" customHeight="1">
      <c r="A792" s="1"/>
      <c r="B792" s="1"/>
      <c r="C792" s="3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10.5" customHeight="1">
      <c r="A793" s="1"/>
      <c r="B793" s="1"/>
      <c r="C793" s="3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10.5" customHeight="1">
      <c r="A794" s="1"/>
      <c r="B794" s="1"/>
      <c r="C794" s="3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10.5" customHeight="1">
      <c r="A795" s="1"/>
      <c r="B795" s="1"/>
      <c r="C795" s="3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10.5" customHeight="1">
      <c r="A796" s="1"/>
      <c r="B796" s="1"/>
      <c r="C796" s="3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10.5" customHeight="1">
      <c r="A797" s="1"/>
      <c r="B797" s="1"/>
      <c r="C797" s="3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10.5" customHeight="1">
      <c r="A798" s="1"/>
      <c r="B798" s="1"/>
      <c r="C798" s="3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10.5" customHeight="1">
      <c r="A799" s="1"/>
      <c r="B799" s="1"/>
      <c r="C799" s="3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10.5" customHeight="1">
      <c r="A800" s="1"/>
      <c r="B800" s="1"/>
      <c r="C800" s="3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10.5" customHeight="1">
      <c r="A801" s="1"/>
      <c r="B801" s="1"/>
      <c r="C801" s="3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10.5" customHeight="1">
      <c r="A802" s="1"/>
      <c r="B802" s="1"/>
      <c r="C802" s="3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10.5" customHeight="1">
      <c r="A803" s="1"/>
      <c r="B803" s="1"/>
      <c r="C803" s="3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10.5" customHeight="1">
      <c r="A804" s="1"/>
      <c r="B804" s="1"/>
      <c r="C804" s="3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10.5" customHeight="1">
      <c r="A805" s="1"/>
      <c r="B805" s="1"/>
      <c r="C805" s="3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10.5" customHeight="1">
      <c r="A806" s="1"/>
      <c r="B806" s="1"/>
      <c r="C806" s="3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10.5" customHeight="1">
      <c r="A807" s="1"/>
      <c r="B807" s="1"/>
      <c r="C807" s="3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10.5" customHeight="1">
      <c r="A808" s="1"/>
      <c r="B808" s="1"/>
      <c r="C808" s="3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10.5" customHeight="1">
      <c r="A809" s="1"/>
      <c r="B809" s="1"/>
      <c r="C809" s="3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10.5" customHeight="1">
      <c r="A810" s="1"/>
      <c r="B810" s="1"/>
      <c r="C810" s="3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10.5" customHeight="1">
      <c r="A811" s="1"/>
      <c r="B811" s="1"/>
      <c r="C811" s="3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10.5" customHeight="1">
      <c r="A812" s="1"/>
      <c r="B812" s="1"/>
      <c r="C812" s="3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10.5" customHeight="1">
      <c r="A813" s="1"/>
      <c r="B813" s="1"/>
      <c r="C813" s="3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10.5" customHeight="1">
      <c r="A814" s="1"/>
      <c r="B814" s="1"/>
      <c r="C814" s="3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10.5" customHeight="1">
      <c r="A815" s="1"/>
      <c r="B815" s="1"/>
      <c r="C815" s="3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10.5" customHeight="1">
      <c r="A816" s="1"/>
      <c r="B816" s="1"/>
      <c r="C816" s="3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10.5" customHeight="1">
      <c r="A817" s="1"/>
      <c r="B817" s="1"/>
      <c r="C817" s="3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10.5" customHeight="1">
      <c r="A818" s="1"/>
      <c r="B818" s="1"/>
      <c r="C818" s="3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10.5" customHeight="1">
      <c r="A819" s="1"/>
      <c r="B819" s="1"/>
      <c r="C819" s="3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10.5" customHeight="1">
      <c r="A820" s="1"/>
      <c r="B820" s="1"/>
      <c r="C820" s="3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10.5" customHeight="1">
      <c r="A821" s="1"/>
      <c r="B821" s="1"/>
      <c r="C821" s="3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10.5" customHeight="1">
      <c r="A822" s="1"/>
      <c r="B822" s="1"/>
      <c r="C822" s="3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10.5" customHeight="1">
      <c r="A823" s="1"/>
      <c r="B823" s="1"/>
      <c r="C823" s="3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10.5" customHeight="1">
      <c r="A824" s="1"/>
      <c r="B824" s="1"/>
      <c r="C824" s="3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10.5" customHeight="1">
      <c r="A825" s="1"/>
      <c r="B825" s="1"/>
      <c r="C825" s="3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10.5" customHeight="1">
      <c r="A826" s="1"/>
      <c r="B826" s="1"/>
      <c r="C826" s="3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10.5" customHeight="1">
      <c r="A827" s="1"/>
      <c r="B827" s="1"/>
      <c r="C827" s="3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10.5" customHeight="1">
      <c r="A828" s="1"/>
      <c r="B828" s="1"/>
      <c r="C828" s="3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10.5" customHeight="1">
      <c r="A829" s="1"/>
      <c r="B829" s="1"/>
      <c r="C829" s="3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10.5" customHeight="1">
      <c r="A830" s="1"/>
      <c r="B830" s="1"/>
      <c r="C830" s="3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10.5" customHeight="1">
      <c r="A831" s="1"/>
      <c r="B831" s="1"/>
      <c r="C831" s="3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10.5" customHeight="1">
      <c r="A832" s="1"/>
      <c r="B832" s="1"/>
      <c r="C832" s="3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10.5" customHeight="1">
      <c r="A833" s="1"/>
      <c r="B833" s="1"/>
      <c r="C833" s="3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10.5" customHeight="1">
      <c r="A834" s="1"/>
      <c r="B834" s="1"/>
      <c r="C834" s="3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10.5" customHeight="1">
      <c r="A835" s="1"/>
      <c r="B835" s="1"/>
      <c r="C835" s="3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10.5" customHeight="1">
      <c r="A836" s="1"/>
      <c r="B836" s="1"/>
      <c r="C836" s="3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10.5" customHeight="1">
      <c r="A837" s="1"/>
      <c r="B837" s="1"/>
      <c r="C837" s="3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10.5" customHeight="1">
      <c r="A838" s="1"/>
      <c r="B838" s="1"/>
      <c r="C838" s="3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10.5" customHeight="1">
      <c r="A839" s="1"/>
      <c r="B839" s="1"/>
      <c r="C839" s="3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10.5" customHeight="1">
      <c r="A840" s="1"/>
      <c r="B840" s="1"/>
      <c r="C840" s="3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10.5" customHeight="1">
      <c r="A841" s="1"/>
      <c r="B841" s="1"/>
      <c r="C841" s="3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10.5" customHeight="1">
      <c r="A842" s="1"/>
      <c r="B842" s="1"/>
      <c r="C842" s="3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10.5" customHeight="1">
      <c r="A843" s="1"/>
      <c r="B843" s="1"/>
      <c r="C843" s="3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10.5" customHeight="1">
      <c r="A844" s="1"/>
      <c r="B844" s="1"/>
      <c r="C844" s="3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10.5" customHeight="1">
      <c r="A845" s="1"/>
      <c r="B845" s="1"/>
      <c r="C845" s="3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10.5" customHeight="1">
      <c r="A846" s="1"/>
      <c r="B846" s="1"/>
      <c r="C846" s="3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10.5" customHeight="1">
      <c r="A847" s="1"/>
      <c r="B847" s="1"/>
      <c r="C847" s="3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10.5" customHeight="1">
      <c r="A848" s="1"/>
      <c r="B848" s="1"/>
      <c r="C848" s="3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10.5" customHeight="1">
      <c r="A849" s="1"/>
      <c r="B849" s="1"/>
      <c r="C849" s="3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10.5" customHeight="1">
      <c r="A850" s="1"/>
      <c r="B850" s="1"/>
      <c r="C850" s="3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10.5" customHeight="1">
      <c r="A851" s="1"/>
      <c r="B851" s="1"/>
      <c r="C851" s="3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10.5" customHeight="1">
      <c r="A852" s="1"/>
      <c r="B852" s="1"/>
      <c r="C852" s="3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10.5" customHeight="1">
      <c r="A853" s="1"/>
      <c r="B853" s="1"/>
      <c r="C853" s="3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10.5" customHeight="1">
      <c r="A854" s="1"/>
      <c r="B854" s="1"/>
      <c r="C854" s="3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10.5" customHeight="1">
      <c r="A855" s="1"/>
      <c r="B855" s="1"/>
      <c r="C855" s="3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10.5" customHeight="1">
      <c r="A856" s="1"/>
      <c r="B856" s="1"/>
      <c r="C856" s="3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10.5" customHeight="1">
      <c r="A857" s="1"/>
      <c r="B857" s="1"/>
      <c r="C857" s="3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10.5" customHeight="1">
      <c r="A858" s="1"/>
      <c r="B858" s="1"/>
      <c r="C858" s="3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10.5" customHeight="1">
      <c r="A859" s="1"/>
      <c r="B859" s="1"/>
      <c r="C859" s="3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10.5" customHeight="1">
      <c r="A860" s="1"/>
      <c r="B860" s="1"/>
      <c r="C860" s="3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10.5" customHeight="1">
      <c r="A861" s="1"/>
      <c r="B861" s="1"/>
      <c r="C861" s="3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10.5" customHeight="1">
      <c r="A862" s="1"/>
      <c r="B862" s="1"/>
      <c r="C862" s="3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10.5" customHeight="1">
      <c r="A863" s="1"/>
      <c r="B863" s="1"/>
      <c r="C863" s="3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10.5" customHeight="1">
      <c r="A864" s="1"/>
      <c r="B864" s="1"/>
      <c r="C864" s="3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10.5" customHeight="1">
      <c r="A865" s="1"/>
      <c r="B865" s="1"/>
      <c r="C865" s="3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10.5" customHeight="1">
      <c r="A866" s="1"/>
      <c r="B866" s="1"/>
      <c r="C866" s="3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10.5" customHeight="1">
      <c r="A867" s="1"/>
      <c r="B867" s="1"/>
      <c r="C867" s="3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10.5" customHeight="1">
      <c r="A868" s="1"/>
      <c r="B868" s="1"/>
      <c r="C868" s="3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10.5" customHeight="1">
      <c r="A869" s="1"/>
      <c r="B869" s="1"/>
      <c r="C869" s="3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10.5" customHeight="1">
      <c r="A870" s="1"/>
      <c r="B870" s="1"/>
      <c r="C870" s="3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10.5" customHeight="1">
      <c r="A871" s="1"/>
      <c r="B871" s="1"/>
      <c r="C871" s="3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10.5" customHeight="1">
      <c r="A872" s="1"/>
      <c r="B872" s="1"/>
      <c r="C872" s="3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10.5" customHeight="1">
      <c r="A873" s="1"/>
      <c r="B873" s="1"/>
      <c r="C873" s="3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10.5" customHeight="1">
      <c r="A874" s="1"/>
      <c r="B874" s="1"/>
      <c r="C874" s="3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10.5" customHeight="1">
      <c r="A875" s="1"/>
      <c r="B875" s="1"/>
      <c r="C875" s="3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10.5" customHeight="1">
      <c r="A876" s="1"/>
      <c r="B876" s="1"/>
      <c r="C876" s="3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10.5" customHeight="1">
      <c r="A877" s="1"/>
      <c r="B877" s="1"/>
      <c r="C877" s="3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10.5" customHeight="1">
      <c r="A878" s="1"/>
      <c r="B878" s="1"/>
      <c r="C878" s="3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10.5" customHeight="1">
      <c r="A879" s="1"/>
      <c r="B879" s="1"/>
      <c r="C879" s="3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10.5" customHeight="1">
      <c r="A880" s="1"/>
      <c r="B880" s="1"/>
      <c r="C880" s="3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10.5" customHeight="1">
      <c r="A881" s="1"/>
      <c r="B881" s="1"/>
      <c r="C881" s="3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10.5" customHeight="1">
      <c r="A882" s="1"/>
      <c r="B882" s="1"/>
      <c r="C882" s="3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10.5" customHeight="1">
      <c r="A883" s="1"/>
      <c r="B883" s="1"/>
      <c r="C883" s="3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10.5" customHeight="1">
      <c r="A884" s="1"/>
      <c r="B884" s="1"/>
      <c r="C884" s="3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10.5" customHeight="1">
      <c r="A885" s="1"/>
      <c r="B885" s="1"/>
      <c r="C885" s="3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10.5" customHeight="1">
      <c r="A886" s="1"/>
      <c r="B886" s="1"/>
      <c r="C886" s="3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10.5" customHeight="1">
      <c r="A887" s="1"/>
      <c r="B887" s="1"/>
      <c r="C887" s="3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10.5" customHeight="1">
      <c r="A888" s="1"/>
      <c r="B888" s="1"/>
      <c r="C888" s="3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10.5" customHeight="1">
      <c r="A889" s="1"/>
      <c r="B889" s="1"/>
      <c r="C889" s="3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10.5" customHeight="1">
      <c r="A890" s="1"/>
      <c r="B890" s="1"/>
      <c r="C890" s="3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10.5" customHeight="1">
      <c r="A891" s="1"/>
      <c r="B891" s="1"/>
      <c r="C891" s="3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10.5" customHeight="1">
      <c r="A892" s="1"/>
      <c r="B892" s="1"/>
      <c r="C892" s="3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10.5" customHeight="1">
      <c r="A893" s="1"/>
      <c r="B893" s="1"/>
      <c r="C893" s="3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10.5" customHeight="1">
      <c r="A894" s="1"/>
      <c r="B894" s="1"/>
      <c r="C894" s="3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10.5" customHeight="1">
      <c r="A895" s="1"/>
      <c r="B895" s="1"/>
      <c r="C895" s="3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10.5" customHeight="1">
      <c r="A896" s="1"/>
      <c r="B896" s="1"/>
      <c r="C896" s="3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10.5" customHeight="1">
      <c r="A897" s="1"/>
      <c r="B897" s="1"/>
      <c r="C897" s="3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10.5" customHeight="1">
      <c r="A898" s="1"/>
      <c r="B898" s="1"/>
      <c r="C898" s="3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10.5" customHeight="1">
      <c r="A899" s="1"/>
      <c r="B899" s="1"/>
      <c r="C899" s="3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10.5" customHeight="1">
      <c r="A900" s="1"/>
      <c r="B900" s="1"/>
      <c r="C900" s="3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10.5" customHeight="1">
      <c r="A901" s="1"/>
      <c r="B901" s="1"/>
      <c r="C901" s="3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10.5" customHeight="1">
      <c r="A902" s="1"/>
      <c r="B902" s="1"/>
      <c r="C902" s="3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10.5" customHeight="1">
      <c r="A903" s="1"/>
      <c r="B903" s="1"/>
      <c r="C903" s="3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10.5" customHeight="1">
      <c r="A904" s="1"/>
      <c r="B904" s="1"/>
      <c r="C904" s="3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</sheetData>
  <autoFilter ref="$B$7:$B$277"/>
  <printOptions/>
  <pageMargins bottom="1.0" footer="0.0" header="0.0" left="0.75" right="0.75" top="1.0"/>
  <pageSetup orientation="landscape"/>
  <headerFooter>
    <oddFooter>&amp;CPage &amp;P of </oddFooter>
  </headerFooter>
  <drawing r:id="rId1"/>
</worksheet>
</file>